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 firstSheet="1" activeTab="1"/>
  </bookViews>
  <sheets>
    <sheet name="Лист1" sheetId="1" r:id="rId1"/>
    <sheet name="Лист2" sheetId="2" r:id="rId2"/>
  </sheets>
  <calcPr calcId="114210"/>
</workbook>
</file>

<file path=xl/calcChain.xml><?xml version="1.0" encoding="utf-8"?>
<calcChain xmlns="http://schemas.openxmlformats.org/spreadsheetml/2006/main">
  <c r="C140" i="2"/>
  <c r="C139"/>
  <c r="C134"/>
  <c r="C94"/>
  <c r="C85"/>
  <c r="C82"/>
  <c r="C75"/>
  <c r="C68"/>
  <c r="C56"/>
  <c r="C48"/>
  <c r="B9"/>
  <c r="AQ242" i="1"/>
  <c r="AQ239"/>
  <c r="AQ132"/>
  <c r="AQ119"/>
  <c r="AQ116"/>
  <c r="AQ106"/>
  <c r="AQ91"/>
  <c r="AQ74"/>
  <c r="AQ66"/>
  <c r="AO240"/>
  <c r="AO168"/>
  <c r="AO167"/>
  <c r="AO156"/>
  <c r="AO152"/>
  <c r="AO134"/>
  <c r="AO133"/>
  <c r="AO131"/>
  <c r="AO130"/>
  <c r="AO124"/>
  <c r="AO123"/>
  <c r="AO122"/>
  <c r="AO115"/>
  <c r="AO112"/>
  <c r="AO107"/>
  <c r="AO92"/>
  <c r="AO90"/>
  <c r="AO85"/>
  <c r="AO83"/>
  <c r="AO76"/>
  <c r="AO75"/>
  <c r="AO67"/>
  <c r="AO65"/>
  <c r="D276"/>
  <c r="D271"/>
  <c r="D266"/>
  <c r="D265"/>
  <c r="D263"/>
  <c r="D262"/>
  <c r="D261"/>
  <c r="AN241"/>
  <c r="AJ241"/>
  <c r="AF241"/>
  <c r="AB241"/>
  <c r="X241"/>
  <c r="T241"/>
  <c r="P241"/>
  <c r="L241"/>
  <c r="AO241"/>
  <c r="H241"/>
  <c r="D277"/>
  <c r="AN238"/>
  <c r="AJ238"/>
  <c r="AF238"/>
  <c r="AB238"/>
  <c r="X238"/>
  <c r="T238"/>
  <c r="P238"/>
  <c r="L238"/>
  <c r="AO238"/>
  <c r="AN237"/>
  <c r="AJ237"/>
  <c r="AF237"/>
  <c r="AB237"/>
  <c r="X237"/>
  <c r="T237"/>
  <c r="P237"/>
  <c r="L237"/>
  <c r="AO237"/>
  <c r="AN236"/>
  <c r="AJ236"/>
  <c r="AF236"/>
  <c r="AB236"/>
  <c r="X236"/>
  <c r="T236"/>
  <c r="P236"/>
  <c r="AO236"/>
  <c r="L236"/>
  <c r="AN235"/>
  <c r="AJ235"/>
  <c r="AF235"/>
  <c r="AB235"/>
  <c r="X235"/>
  <c r="T235"/>
  <c r="P235"/>
  <c r="L235"/>
  <c r="AO235"/>
  <c r="AN234"/>
  <c r="AJ234"/>
  <c r="AF234"/>
  <c r="AB234"/>
  <c r="X234"/>
  <c r="T234"/>
  <c r="P234"/>
  <c r="L234"/>
  <c r="AO234"/>
  <c r="AN233"/>
  <c r="AJ233"/>
  <c r="AF233"/>
  <c r="AB233"/>
  <c r="X233"/>
  <c r="T233"/>
  <c r="P233"/>
  <c r="L233"/>
  <c r="AO233"/>
  <c r="AN232"/>
  <c r="AJ232"/>
  <c r="AF232"/>
  <c r="AB232"/>
  <c r="X232"/>
  <c r="T232"/>
  <c r="P232"/>
  <c r="AO232"/>
  <c r="L232"/>
  <c r="AN231"/>
  <c r="AJ231"/>
  <c r="AF231"/>
  <c r="AB231"/>
  <c r="X231"/>
  <c r="T231"/>
  <c r="P231"/>
  <c r="L231"/>
  <c r="AO231"/>
  <c r="AN230"/>
  <c r="AJ230"/>
  <c r="AF230"/>
  <c r="AB230"/>
  <c r="X230"/>
  <c r="T230"/>
  <c r="P230"/>
  <c r="L230"/>
  <c r="AO230"/>
  <c r="AN229"/>
  <c r="AJ229"/>
  <c r="AF229"/>
  <c r="AB229"/>
  <c r="X229"/>
  <c r="T229"/>
  <c r="P229"/>
  <c r="L229"/>
  <c r="AO229"/>
  <c r="AN228"/>
  <c r="AJ228"/>
  <c r="AF228"/>
  <c r="AB228"/>
  <c r="X228"/>
  <c r="T228"/>
  <c r="P228"/>
  <c r="AO228"/>
  <c r="L228"/>
  <c r="AN227"/>
  <c r="AJ227"/>
  <c r="AF227"/>
  <c r="AB227"/>
  <c r="X227"/>
  <c r="T227"/>
  <c r="P227"/>
  <c r="L227"/>
  <c r="AO227"/>
  <c r="AN226"/>
  <c r="AJ226"/>
  <c r="AF226"/>
  <c r="AB226"/>
  <c r="X226"/>
  <c r="T226"/>
  <c r="P226"/>
  <c r="L226"/>
  <c r="AO226"/>
  <c r="AN225"/>
  <c r="AJ225"/>
  <c r="AF225"/>
  <c r="AB225"/>
  <c r="X225"/>
  <c r="T225"/>
  <c r="P225"/>
  <c r="L225"/>
  <c r="AO225"/>
  <c r="AN224"/>
  <c r="AJ224"/>
  <c r="AF224"/>
  <c r="AB224"/>
  <c r="X224"/>
  <c r="T224"/>
  <c r="P224"/>
  <c r="AO224"/>
  <c r="L224"/>
  <c r="AN223"/>
  <c r="AJ223"/>
  <c r="AF223"/>
  <c r="AB223"/>
  <c r="X223"/>
  <c r="T223"/>
  <c r="P223"/>
  <c r="L223"/>
  <c r="AO223"/>
  <c r="AN222"/>
  <c r="AJ222"/>
  <c r="AF222"/>
  <c r="AB222"/>
  <c r="X222"/>
  <c r="T222"/>
  <c r="P222"/>
  <c r="L222"/>
  <c r="AO222"/>
  <c r="AN221"/>
  <c r="AJ221"/>
  <c r="AF221"/>
  <c r="AB221"/>
  <c r="X221"/>
  <c r="T221"/>
  <c r="P221"/>
  <c r="L221"/>
  <c r="AO221"/>
  <c r="AN220"/>
  <c r="AJ220"/>
  <c r="AF220"/>
  <c r="AB220"/>
  <c r="X220"/>
  <c r="T220"/>
  <c r="P220"/>
  <c r="AO220"/>
  <c r="L220"/>
  <c r="AN219"/>
  <c r="AJ219"/>
  <c r="AF219"/>
  <c r="AB219"/>
  <c r="X219"/>
  <c r="T219"/>
  <c r="P219"/>
  <c r="L219"/>
  <c r="AO219"/>
  <c r="AN218"/>
  <c r="AJ218"/>
  <c r="AF218"/>
  <c r="AB218"/>
  <c r="X218"/>
  <c r="T218"/>
  <c r="P218"/>
  <c r="L218"/>
  <c r="AO218"/>
  <c r="AN217"/>
  <c r="AJ217"/>
  <c r="AF217"/>
  <c r="AB217"/>
  <c r="X217"/>
  <c r="T217"/>
  <c r="P217"/>
  <c r="L217"/>
  <c r="AO217"/>
  <c r="AN216"/>
  <c r="AJ216"/>
  <c r="AF216"/>
  <c r="AB216"/>
  <c r="X216"/>
  <c r="T216"/>
  <c r="P216"/>
  <c r="AO216"/>
  <c r="L216"/>
  <c r="AN215"/>
  <c r="AJ215"/>
  <c r="AF215"/>
  <c r="AB215"/>
  <c r="X215"/>
  <c r="T215"/>
  <c r="P215"/>
  <c r="L215"/>
  <c r="AO215"/>
  <c r="AN214"/>
  <c r="AJ214"/>
  <c r="AF214"/>
  <c r="AB214"/>
  <c r="X214"/>
  <c r="T214"/>
  <c r="P214"/>
  <c r="L214"/>
  <c r="AO214"/>
  <c r="AN213"/>
  <c r="AJ213"/>
  <c r="AF213"/>
  <c r="AB213"/>
  <c r="X213"/>
  <c r="T213"/>
  <c r="P213"/>
  <c r="L213"/>
  <c r="AO213"/>
  <c r="AN212"/>
  <c r="AJ212"/>
  <c r="AF212"/>
  <c r="AB212"/>
  <c r="X212"/>
  <c r="T212"/>
  <c r="P212"/>
  <c r="AO212"/>
  <c r="L212"/>
  <c r="AN211"/>
  <c r="AJ211"/>
  <c r="AF211"/>
  <c r="AB211"/>
  <c r="X211"/>
  <c r="T211"/>
  <c r="P211"/>
  <c r="L211"/>
  <c r="AO211"/>
  <c r="AN210"/>
  <c r="AJ210"/>
  <c r="AF210"/>
  <c r="AB210"/>
  <c r="X210"/>
  <c r="T210"/>
  <c r="P210"/>
  <c r="L210"/>
  <c r="AO210"/>
  <c r="AN209"/>
  <c r="AJ209"/>
  <c r="AF209"/>
  <c r="AB209"/>
  <c r="X209"/>
  <c r="T209"/>
  <c r="P209"/>
  <c r="L209"/>
  <c r="AO209"/>
  <c r="AN208"/>
  <c r="AJ208"/>
  <c r="AF208"/>
  <c r="AB208"/>
  <c r="X208"/>
  <c r="T208"/>
  <c r="P208"/>
  <c r="AO208"/>
  <c r="L208"/>
  <c r="AN207"/>
  <c r="AJ207"/>
  <c r="AF207"/>
  <c r="AB207"/>
  <c r="X207"/>
  <c r="T207"/>
  <c r="P207"/>
  <c r="L207"/>
  <c r="AO207"/>
  <c r="AN206"/>
  <c r="AJ206"/>
  <c r="AF206"/>
  <c r="AB206"/>
  <c r="X206"/>
  <c r="T206"/>
  <c r="P206"/>
  <c r="L206"/>
  <c r="AO206"/>
  <c r="AN205"/>
  <c r="AJ205"/>
  <c r="AF205"/>
  <c r="AB205"/>
  <c r="X205"/>
  <c r="T205"/>
  <c r="P205"/>
  <c r="L205"/>
  <c r="AO205"/>
  <c r="AN204"/>
  <c r="AJ204"/>
  <c r="AF204"/>
  <c r="AB204"/>
  <c r="X204"/>
  <c r="T204"/>
  <c r="P204"/>
  <c r="AO204"/>
  <c r="L204"/>
  <c r="AN203"/>
  <c r="AJ203"/>
  <c r="AF203"/>
  <c r="AB203"/>
  <c r="X203"/>
  <c r="T203"/>
  <c r="P203"/>
  <c r="L203"/>
  <c r="AO203"/>
  <c r="AN202"/>
  <c r="AJ202"/>
  <c r="AF202"/>
  <c r="AB202"/>
  <c r="X202"/>
  <c r="T202"/>
  <c r="P202"/>
  <c r="L202"/>
  <c r="AO202"/>
  <c r="AN201"/>
  <c r="AJ201"/>
  <c r="AF201"/>
  <c r="AB201"/>
  <c r="X201"/>
  <c r="T201"/>
  <c r="P201"/>
  <c r="L201"/>
  <c r="AO201"/>
  <c r="AN200"/>
  <c r="AJ200"/>
  <c r="AF200"/>
  <c r="AB200"/>
  <c r="X200"/>
  <c r="T200"/>
  <c r="P200"/>
  <c r="AO200"/>
  <c r="L200"/>
  <c r="AN199"/>
  <c r="AJ199"/>
  <c r="AF199"/>
  <c r="AB199"/>
  <c r="X199"/>
  <c r="T199"/>
  <c r="P199"/>
  <c r="L199"/>
  <c r="AO199"/>
  <c r="AN198"/>
  <c r="AJ198"/>
  <c r="AF198"/>
  <c r="AB198"/>
  <c r="X198"/>
  <c r="T198"/>
  <c r="P198"/>
  <c r="L198"/>
  <c r="AO198"/>
  <c r="AN197"/>
  <c r="AJ197"/>
  <c r="AF197"/>
  <c r="AB197"/>
  <c r="X197"/>
  <c r="T197"/>
  <c r="P197"/>
  <c r="L197"/>
  <c r="AO197"/>
  <c r="AN196"/>
  <c r="AJ196"/>
  <c r="AF196"/>
  <c r="AB196"/>
  <c r="X196"/>
  <c r="T196"/>
  <c r="P196"/>
  <c r="AO196"/>
  <c r="L196"/>
  <c r="AN195"/>
  <c r="AJ195"/>
  <c r="AF195"/>
  <c r="AB195"/>
  <c r="X195"/>
  <c r="T195"/>
  <c r="P195"/>
  <c r="L195"/>
  <c r="AO195"/>
  <c r="AN194"/>
  <c r="AJ194"/>
  <c r="AF194"/>
  <c r="AB194"/>
  <c r="T194"/>
  <c r="P194"/>
  <c r="L194"/>
  <c r="AO194"/>
  <c r="AN193"/>
  <c r="AJ193"/>
  <c r="AF193"/>
  <c r="AB193"/>
  <c r="X193"/>
  <c r="T193"/>
  <c r="P193"/>
  <c r="L193"/>
  <c r="AO193"/>
  <c r="AN192"/>
  <c r="AJ192"/>
  <c r="AF192"/>
  <c r="AB192"/>
  <c r="X192"/>
  <c r="T192"/>
  <c r="P192"/>
  <c r="L192"/>
  <c r="AO192"/>
  <c r="AN191"/>
  <c r="AJ191"/>
  <c r="AF191"/>
  <c r="AB191"/>
  <c r="X191"/>
  <c r="T191"/>
  <c r="P191"/>
  <c r="L191"/>
  <c r="AO191"/>
  <c r="AN190"/>
  <c r="AJ190"/>
  <c r="AF190"/>
  <c r="AB190"/>
  <c r="X190"/>
  <c r="T190"/>
  <c r="P190"/>
  <c r="L190"/>
  <c r="AO190"/>
  <c r="AN189"/>
  <c r="AJ189"/>
  <c r="AF189"/>
  <c r="AB189"/>
  <c r="X189"/>
  <c r="T189"/>
  <c r="P189"/>
  <c r="L189"/>
  <c r="AO189"/>
  <c r="AN188"/>
  <c r="AJ188"/>
  <c r="AF188"/>
  <c r="AB188"/>
  <c r="X188"/>
  <c r="T188"/>
  <c r="P188"/>
  <c r="L188"/>
  <c r="AO188"/>
  <c r="AN187"/>
  <c r="AJ187"/>
  <c r="AF187"/>
  <c r="AB187"/>
  <c r="X187"/>
  <c r="T187"/>
  <c r="P187"/>
  <c r="AO187"/>
  <c r="AN186"/>
  <c r="AJ186"/>
  <c r="AF186"/>
  <c r="AB186"/>
  <c r="X186"/>
  <c r="T186"/>
  <c r="P186"/>
  <c r="L186"/>
  <c r="AO186"/>
  <c r="AN185"/>
  <c r="AJ185"/>
  <c r="AF185"/>
  <c r="AB185"/>
  <c r="X185"/>
  <c r="T185"/>
  <c r="P185"/>
  <c r="L185"/>
  <c r="AO185"/>
  <c r="AN184"/>
  <c r="AJ184"/>
  <c r="AF184"/>
  <c r="AB184"/>
  <c r="X184"/>
  <c r="AO184"/>
  <c r="T184"/>
  <c r="P184"/>
  <c r="L184"/>
  <c r="AN183"/>
  <c r="AJ183"/>
  <c r="AF183"/>
  <c r="AB183"/>
  <c r="X183"/>
  <c r="T183"/>
  <c r="P183"/>
  <c r="L183"/>
  <c r="AO183"/>
  <c r="AN182"/>
  <c r="AJ182"/>
  <c r="AF182"/>
  <c r="AB182"/>
  <c r="X182"/>
  <c r="T182"/>
  <c r="P182"/>
  <c r="L182"/>
  <c r="AO182"/>
  <c r="AN181"/>
  <c r="AJ181"/>
  <c r="AF181"/>
  <c r="AB181"/>
  <c r="X181"/>
  <c r="T181"/>
  <c r="P181"/>
  <c r="L181"/>
  <c r="AO181"/>
  <c r="AN180"/>
  <c r="AJ180"/>
  <c r="AF180"/>
  <c r="AB180"/>
  <c r="X180"/>
  <c r="AO180"/>
  <c r="T180"/>
  <c r="P180"/>
  <c r="L180"/>
  <c r="AN179"/>
  <c r="AJ179"/>
  <c r="AF179"/>
  <c r="AB179"/>
  <c r="X179"/>
  <c r="T179"/>
  <c r="P179"/>
  <c r="L179"/>
  <c r="AO179"/>
  <c r="AN178"/>
  <c r="AJ178"/>
  <c r="AF178"/>
  <c r="AB178"/>
  <c r="X178"/>
  <c r="T178"/>
  <c r="P178"/>
  <c r="L178"/>
  <c r="AO178"/>
  <c r="AN177"/>
  <c r="AJ177"/>
  <c r="AF177"/>
  <c r="AB177"/>
  <c r="X177"/>
  <c r="T177"/>
  <c r="P177"/>
  <c r="L177"/>
  <c r="AO177"/>
  <c r="AN176"/>
  <c r="AJ176"/>
  <c r="AF176"/>
  <c r="AB176"/>
  <c r="X176"/>
  <c r="AO176"/>
  <c r="T176"/>
  <c r="P176"/>
  <c r="L176"/>
  <c r="AN175"/>
  <c r="AJ175"/>
  <c r="AF175"/>
  <c r="AB175"/>
  <c r="X175"/>
  <c r="T175"/>
  <c r="P175"/>
  <c r="L175"/>
  <c r="AO175"/>
  <c r="AN174"/>
  <c r="AJ174"/>
  <c r="AF174"/>
  <c r="AB174"/>
  <c r="X174"/>
  <c r="T174"/>
  <c r="P174"/>
  <c r="L174"/>
  <c r="AO174"/>
  <c r="AN173"/>
  <c r="AJ173"/>
  <c r="AF173"/>
  <c r="X173"/>
  <c r="T173"/>
  <c r="P173"/>
  <c r="L173"/>
  <c r="AO173"/>
  <c r="AN172"/>
  <c r="AJ172"/>
  <c r="AF172"/>
  <c r="AB172"/>
  <c r="X172"/>
  <c r="T172"/>
  <c r="AO172"/>
  <c r="P172"/>
  <c r="L172"/>
  <c r="AN171"/>
  <c r="AJ171"/>
  <c r="AF171"/>
  <c r="AB171"/>
  <c r="X171"/>
  <c r="T171"/>
  <c r="P171"/>
  <c r="L171"/>
  <c r="AO171"/>
  <c r="AB170"/>
  <c r="AO170"/>
  <c r="AB169"/>
  <c r="AO169"/>
  <c r="AA168"/>
  <c r="AB168"/>
  <c r="AB166"/>
  <c r="AO166"/>
  <c r="AB165"/>
  <c r="AO165"/>
  <c r="AB164"/>
  <c r="AO164"/>
  <c r="AB163"/>
  <c r="AO163"/>
  <c r="AB162"/>
  <c r="AO162"/>
  <c r="AB161"/>
  <c r="AO161"/>
  <c r="AB160"/>
  <c r="AO160"/>
  <c r="AB159"/>
  <c r="AO159"/>
  <c r="AB158"/>
  <c r="AO158"/>
  <c r="AB157"/>
  <c r="AO157"/>
  <c r="AN155"/>
  <c r="AJ155"/>
  <c r="AF155"/>
  <c r="AB155"/>
  <c r="X155"/>
  <c r="T155"/>
  <c r="P155"/>
  <c r="L155"/>
  <c r="AO155"/>
  <c r="AN154"/>
  <c r="AJ154"/>
  <c r="AF154"/>
  <c r="AB154"/>
  <c r="X154"/>
  <c r="T154"/>
  <c r="P154"/>
  <c r="L154"/>
  <c r="AO154"/>
  <c r="X153"/>
  <c r="AO153"/>
  <c r="AN151"/>
  <c r="AJ151"/>
  <c r="AF151"/>
  <c r="AB151"/>
  <c r="X151"/>
  <c r="T151"/>
  <c r="P151"/>
  <c r="L151"/>
  <c r="AO151"/>
  <c r="AN150"/>
  <c r="AJ150"/>
  <c r="AF150"/>
  <c r="AB150"/>
  <c r="X150"/>
  <c r="T150"/>
  <c r="P150"/>
  <c r="L150"/>
  <c r="AO150"/>
  <c r="AN149"/>
  <c r="AJ149"/>
  <c r="AF149"/>
  <c r="AB149"/>
  <c r="X149"/>
  <c r="T149"/>
  <c r="P149"/>
  <c r="L149"/>
  <c r="AO149"/>
  <c r="AN148"/>
  <c r="AJ148"/>
  <c r="AF148"/>
  <c r="AB148"/>
  <c r="X148"/>
  <c r="T148"/>
  <c r="P148"/>
  <c r="L148"/>
  <c r="AO148"/>
  <c r="AN147"/>
  <c r="AJ147"/>
  <c r="AF147"/>
  <c r="AB147"/>
  <c r="X147"/>
  <c r="T147"/>
  <c r="P147"/>
  <c r="L147"/>
  <c r="AO147"/>
  <c r="AN146"/>
  <c r="AJ146"/>
  <c r="AF146"/>
  <c r="AB146"/>
  <c r="X146"/>
  <c r="T146"/>
  <c r="P146"/>
  <c r="L146"/>
  <c r="AO146"/>
  <c r="AN145"/>
  <c r="AJ145"/>
  <c r="AF145"/>
  <c r="AB145"/>
  <c r="X145"/>
  <c r="T145"/>
  <c r="P145"/>
  <c r="L145"/>
  <c r="AO145"/>
  <c r="AN144"/>
  <c r="AJ144"/>
  <c r="AF144"/>
  <c r="AB144"/>
  <c r="X144"/>
  <c r="T144"/>
  <c r="P144"/>
  <c r="L144"/>
  <c r="AO144"/>
  <c r="AN143"/>
  <c r="AJ143"/>
  <c r="AF143"/>
  <c r="AB143"/>
  <c r="X143"/>
  <c r="T143"/>
  <c r="P143"/>
  <c r="L143"/>
  <c r="AO143"/>
  <c r="AN142"/>
  <c r="AJ142"/>
  <c r="AF142"/>
  <c r="AB142"/>
  <c r="X142"/>
  <c r="T142"/>
  <c r="P142"/>
  <c r="L142"/>
  <c r="AO142"/>
  <c r="AN141"/>
  <c r="AJ141"/>
  <c r="AF141"/>
  <c r="AB141"/>
  <c r="X141"/>
  <c r="T141"/>
  <c r="P141"/>
  <c r="L141"/>
  <c r="AO141"/>
  <c r="AN140"/>
  <c r="AJ140"/>
  <c r="AF140"/>
  <c r="AB140"/>
  <c r="X140"/>
  <c r="T140"/>
  <c r="P140"/>
  <c r="L140"/>
  <c r="AO140"/>
  <c r="AN139"/>
  <c r="AJ139"/>
  <c r="AF139"/>
  <c r="AB139"/>
  <c r="X139"/>
  <c r="T139"/>
  <c r="P139"/>
  <c r="L139"/>
  <c r="AO139"/>
  <c r="AN138"/>
  <c r="AJ138"/>
  <c r="AF138"/>
  <c r="AB138"/>
  <c r="X138"/>
  <c r="T138"/>
  <c r="P138"/>
  <c r="L138"/>
  <c r="AO138"/>
  <c r="AN137"/>
  <c r="AJ137"/>
  <c r="AF137"/>
  <c r="AB137"/>
  <c r="X137"/>
  <c r="T137"/>
  <c r="P137"/>
  <c r="L137"/>
  <c r="AO137"/>
  <c r="AN136"/>
  <c r="AJ136"/>
  <c r="AF136"/>
  <c r="AB136"/>
  <c r="X136"/>
  <c r="T136"/>
  <c r="P136"/>
  <c r="L136"/>
  <c r="AO136"/>
  <c r="AN135"/>
  <c r="AJ135"/>
  <c r="AF135"/>
  <c r="AB135"/>
  <c r="AB239"/>
  <c r="X135"/>
  <c r="T135"/>
  <c r="P135"/>
  <c r="L135"/>
  <c r="L239"/>
  <c r="AN129"/>
  <c r="AJ129"/>
  <c r="AF129"/>
  <c r="AB129"/>
  <c r="X129"/>
  <c r="T129"/>
  <c r="P129"/>
  <c r="L129"/>
  <c r="AO129"/>
  <c r="H129"/>
  <c r="AN128"/>
  <c r="AJ128"/>
  <c r="AF128"/>
  <c r="AB128"/>
  <c r="X128"/>
  <c r="T128"/>
  <c r="P128"/>
  <c r="AO128"/>
  <c r="L128"/>
  <c r="H128"/>
  <c r="AN127"/>
  <c r="AJ127"/>
  <c r="AF127"/>
  <c r="AB127"/>
  <c r="X127"/>
  <c r="T127"/>
  <c r="P127"/>
  <c r="L127"/>
  <c r="AO127"/>
  <c r="H127"/>
  <c r="AN126"/>
  <c r="AJ126"/>
  <c r="AF126"/>
  <c r="AB126"/>
  <c r="X126"/>
  <c r="T126"/>
  <c r="P126"/>
  <c r="L126"/>
  <c r="AO126"/>
  <c r="H126"/>
  <c r="AN125"/>
  <c r="AJ125"/>
  <c r="AF125"/>
  <c r="AB125"/>
  <c r="AB132"/>
  <c r="X125"/>
  <c r="T125"/>
  <c r="P125"/>
  <c r="L125"/>
  <c r="L132"/>
  <c r="H125"/>
  <c r="AN121"/>
  <c r="AJ121"/>
  <c r="AF121"/>
  <c r="AB121"/>
  <c r="X121"/>
  <c r="T121"/>
  <c r="P121"/>
  <c r="L121"/>
  <c r="AO121"/>
  <c r="H121"/>
  <c r="AN120"/>
  <c r="AJ120"/>
  <c r="AF120"/>
  <c r="AB120"/>
  <c r="X120"/>
  <c r="T120"/>
  <c r="AO120"/>
  <c r="P120"/>
  <c r="L120"/>
  <c r="H120"/>
  <c r="AN118"/>
  <c r="AJ118"/>
  <c r="AF118"/>
  <c r="AB118"/>
  <c r="X118"/>
  <c r="T118"/>
  <c r="P118"/>
  <c r="L118"/>
  <c r="AO118"/>
  <c r="H118"/>
  <c r="AN117"/>
  <c r="AJ117"/>
  <c r="AJ119"/>
  <c r="AF117"/>
  <c r="AF119"/>
  <c r="AB117"/>
  <c r="AB119"/>
  <c r="X117"/>
  <c r="T117"/>
  <c r="T119"/>
  <c r="P117"/>
  <c r="P119"/>
  <c r="L117"/>
  <c r="L119"/>
  <c r="H117"/>
  <c r="AN114"/>
  <c r="AJ114"/>
  <c r="AF114"/>
  <c r="AB114"/>
  <c r="X114"/>
  <c r="T114"/>
  <c r="P114"/>
  <c r="L114"/>
  <c r="AO114"/>
  <c r="H114"/>
  <c r="AN113"/>
  <c r="AJ113"/>
  <c r="AF113"/>
  <c r="AB113"/>
  <c r="X113"/>
  <c r="T113"/>
  <c r="P113"/>
  <c r="L113"/>
  <c r="AO113"/>
  <c r="H113"/>
  <c r="H112"/>
  <c r="AN111"/>
  <c r="AJ111"/>
  <c r="AF111"/>
  <c r="AB111"/>
  <c r="X111"/>
  <c r="T111"/>
  <c r="P111"/>
  <c r="L111"/>
  <c r="AO111"/>
  <c r="H111"/>
  <c r="AN110"/>
  <c r="AJ110"/>
  <c r="AF110"/>
  <c r="AB110"/>
  <c r="X110"/>
  <c r="T110"/>
  <c r="P110"/>
  <c r="L110"/>
  <c r="AO110"/>
  <c r="H110"/>
  <c r="AN109"/>
  <c r="AJ109"/>
  <c r="AF109"/>
  <c r="AB109"/>
  <c r="X109"/>
  <c r="T109"/>
  <c r="P109"/>
  <c r="L109"/>
  <c r="AO109"/>
  <c r="H109"/>
  <c r="AN108"/>
  <c r="AJ108"/>
  <c r="AF108"/>
  <c r="AB108"/>
  <c r="X108"/>
  <c r="AO108"/>
  <c r="T108"/>
  <c r="P108"/>
  <c r="L108"/>
  <c r="H108"/>
  <c r="AN105"/>
  <c r="AJ105"/>
  <c r="AF105"/>
  <c r="AB105"/>
  <c r="X105"/>
  <c r="T105"/>
  <c r="P105"/>
  <c r="L105"/>
  <c r="AO105"/>
  <c r="H105"/>
  <c r="AN104"/>
  <c r="AJ104"/>
  <c r="AF104"/>
  <c r="AB104"/>
  <c r="X104"/>
  <c r="T104"/>
  <c r="P104"/>
  <c r="AO104"/>
  <c r="L104"/>
  <c r="H104"/>
  <c r="AN103"/>
  <c r="AJ103"/>
  <c r="AF103"/>
  <c r="AB103"/>
  <c r="X103"/>
  <c r="T103"/>
  <c r="P103"/>
  <c r="L103"/>
  <c r="AO103"/>
  <c r="H103"/>
  <c r="AN102"/>
  <c r="AJ102"/>
  <c r="AF102"/>
  <c r="AB102"/>
  <c r="X102"/>
  <c r="T102"/>
  <c r="P102"/>
  <c r="L102"/>
  <c r="AO102"/>
  <c r="H102"/>
  <c r="AN101"/>
  <c r="AJ101"/>
  <c r="AF101"/>
  <c r="AB101"/>
  <c r="X101"/>
  <c r="T101"/>
  <c r="P101"/>
  <c r="L101"/>
  <c r="AO101"/>
  <c r="H101"/>
  <c r="AN100"/>
  <c r="AJ100"/>
  <c r="AF100"/>
  <c r="AB100"/>
  <c r="X100"/>
  <c r="T100"/>
  <c r="P100"/>
  <c r="AO100"/>
  <c r="L100"/>
  <c r="H100"/>
  <c r="AN99"/>
  <c r="AJ99"/>
  <c r="AF99"/>
  <c r="AB99"/>
  <c r="X99"/>
  <c r="T99"/>
  <c r="P99"/>
  <c r="L99"/>
  <c r="AO99"/>
  <c r="H99"/>
  <c r="AN98"/>
  <c r="AJ98"/>
  <c r="AF98"/>
  <c r="AB98"/>
  <c r="X98"/>
  <c r="T98"/>
  <c r="P98"/>
  <c r="L98"/>
  <c r="AO98"/>
  <c r="H98"/>
  <c r="AN97"/>
  <c r="AJ97"/>
  <c r="AF97"/>
  <c r="AB97"/>
  <c r="X97"/>
  <c r="T97"/>
  <c r="P97"/>
  <c r="L97"/>
  <c r="AO97"/>
  <c r="H97"/>
  <c r="AN96"/>
  <c r="AJ96"/>
  <c r="AF96"/>
  <c r="AB96"/>
  <c r="X96"/>
  <c r="T96"/>
  <c r="P96"/>
  <c r="AO96"/>
  <c r="L96"/>
  <c r="H96"/>
  <c r="AN95"/>
  <c r="AJ95"/>
  <c r="AF95"/>
  <c r="AB95"/>
  <c r="X95"/>
  <c r="T95"/>
  <c r="P95"/>
  <c r="L95"/>
  <c r="AO95"/>
  <c r="H95"/>
  <c r="AN94"/>
  <c r="AN106"/>
  <c r="AJ94"/>
  <c r="AF94"/>
  <c r="AB94"/>
  <c r="X94"/>
  <c r="X106"/>
  <c r="T94"/>
  <c r="P94"/>
  <c r="L94"/>
  <c r="AO94"/>
  <c r="H94"/>
  <c r="H106"/>
  <c r="D273"/>
  <c r="AN93"/>
  <c r="AJ93"/>
  <c r="AF93"/>
  <c r="AB93"/>
  <c r="AB106"/>
  <c r="X93"/>
  <c r="T93"/>
  <c r="P93"/>
  <c r="L93"/>
  <c r="L106"/>
  <c r="H93"/>
  <c r="AN89"/>
  <c r="AJ89"/>
  <c r="AF89"/>
  <c r="AB89"/>
  <c r="X89"/>
  <c r="T89"/>
  <c r="P89"/>
  <c r="L89"/>
  <c r="AO89"/>
  <c r="H89"/>
  <c r="D269"/>
  <c r="AK88"/>
  <c r="AN88"/>
  <c r="AG88"/>
  <c r="AJ88"/>
  <c r="AC88"/>
  <c r="AF88"/>
  <c r="Y88"/>
  <c r="AB88"/>
  <c r="U88"/>
  <c r="X88"/>
  <c r="Q88"/>
  <c r="T88"/>
  <c r="M88"/>
  <c r="P88"/>
  <c r="I88"/>
  <c r="L88"/>
  <c r="H88"/>
  <c r="AN87"/>
  <c r="AJ87"/>
  <c r="AF87"/>
  <c r="AB87"/>
  <c r="X87"/>
  <c r="T87"/>
  <c r="P87"/>
  <c r="L87"/>
  <c r="AO87"/>
  <c r="H87"/>
  <c r="AN86"/>
  <c r="AJ86"/>
  <c r="AF86"/>
  <c r="AB86"/>
  <c r="X86"/>
  <c r="T86"/>
  <c r="P86"/>
  <c r="L86"/>
  <c r="AO86"/>
  <c r="H86"/>
  <c r="H85"/>
  <c r="AK84"/>
  <c r="AN84"/>
  <c r="AG84"/>
  <c r="AJ84"/>
  <c r="AC84"/>
  <c r="AF84"/>
  <c r="Y84"/>
  <c r="AB84"/>
  <c r="U84"/>
  <c r="X84"/>
  <c r="Q84"/>
  <c r="T84"/>
  <c r="M84"/>
  <c r="P84"/>
  <c r="I84"/>
  <c r="L84"/>
  <c r="H84"/>
  <c r="H83"/>
  <c r="AK82"/>
  <c r="AN82"/>
  <c r="AG82"/>
  <c r="AJ82"/>
  <c r="AC82"/>
  <c r="AF82"/>
  <c r="Y82"/>
  <c r="AB82"/>
  <c r="U82"/>
  <c r="X82"/>
  <c r="Q82"/>
  <c r="T82"/>
  <c r="M82"/>
  <c r="P82"/>
  <c r="I82"/>
  <c r="L82"/>
  <c r="H82"/>
  <c r="AN81"/>
  <c r="AJ81"/>
  <c r="AF81"/>
  <c r="AB81"/>
  <c r="X81"/>
  <c r="T81"/>
  <c r="P81"/>
  <c r="L81"/>
  <c r="AO81"/>
  <c r="H81"/>
  <c r="AN80"/>
  <c r="AJ80"/>
  <c r="AF80"/>
  <c r="AB80"/>
  <c r="X80"/>
  <c r="T80"/>
  <c r="AO80"/>
  <c r="P80"/>
  <c r="L80"/>
  <c r="H80"/>
  <c r="AN79"/>
  <c r="AJ79"/>
  <c r="AF79"/>
  <c r="AB79"/>
  <c r="X79"/>
  <c r="T79"/>
  <c r="P79"/>
  <c r="L79"/>
  <c r="AO79"/>
  <c r="H79"/>
  <c r="D268"/>
  <c r="AN78"/>
  <c r="AJ78"/>
  <c r="AF78"/>
  <c r="AO78"/>
  <c r="AK77"/>
  <c r="AN77"/>
  <c r="AG77"/>
  <c r="AJ77"/>
  <c r="AC77"/>
  <c r="AF77"/>
  <c r="Y77"/>
  <c r="AB77"/>
  <c r="U77"/>
  <c r="X77"/>
  <c r="Q77"/>
  <c r="T77"/>
  <c r="M77"/>
  <c r="P77"/>
  <c r="I77"/>
  <c r="L77"/>
  <c r="AO77"/>
  <c r="H77"/>
  <c r="AN73"/>
  <c r="AJ73"/>
  <c r="AF73"/>
  <c r="AB73"/>
  <c r="X73"/>
  <c r="T73"/>
  <c r="P73"/>
  <c r="L73"/>
  <c r="AO73"/>
  <c r="H73"/>
  <c r="AN72"/>
  <c r="AJ72"/>
  <c r="AF72"/>
  <c r="AB72"/>
  <c r="X72"/>
  <c r="T72"/>
  <c r="P72"/>
  <c r="AO72"/>
  <c r="L72"/>
  <c r="H72"/>
  <c r="AN71"/>
  <c r="AJ71"/>
  <c r="AF71"/>
  <c r="AB71"/>
  <c r="X71"/>
  <c r="T71"/>
  <c r="P71"/>
  <c r="L71"/>
  <c r="AO71"/>
  <c r="H71"/>
  <c r="AN70"/>
  <c r="AK70"/>
  <c r="AG70"/>
  <c r="AJ70"/>
  <c r="AC70"/>
  <c r="AF70"/>
  <c r="Y70"/>
  <c r="AB70"/>
  <c r="X70"/>
  <c r="U70"/>
  <c r="Q70"/>
  <c r="T70"/>
  <c r="M70"/>
  <c r="P70"/>
  <c r="I70"/>
  <c r="L70"/>
  <c r="AO70"/>
  <c r="H70"/>
  <c r="AN69"/>
  <c r="AJ69"/>
  <c r="AF69"/>
  <c r="AB69"/>
  <c r="X69"/>
  <c r="T69"/>
  <c r="P69"/>
  <c r="L69"/>
  <c r="AO69"/>
  <c r="H69"/>
  <c r="AN68"/>
  <c r="AJ68"/>
  <c r="AF68"/>
  <c r="AB68"/>
  <c r="X68"/>
  <c r="X74"/>
  <c r="T68"/>
  <c r="P68"/>
  <c r="L68"/>
  <c r="H68"/>
  <c r="AN64"/>
  <c r="AJ64"/>
  <c r="AF64"/>
  <c r="AB64"/>
  <c r="X64"/>
  <c r="T64"/>
  <c r="AO64"/>
  <c r="P64"/>
  <c r="L64"/>
  <c r="H64"/>
  <c r="AN63"/>
  <c r="AJ63"/>
  <c r="AF63"/>
  <c r="AB63"/>
  <c r="X63"/>
  <c r="T63"/>
  <c r="P63"/>
  <c r="L63"/>
  <c r="AO63"/>
  <c r="H63"/>
  <c r="D267"/>
  <c r="AN62"/>
  <c r="AJ62"/>
  <c r="AF62"/>
  <c r="AB62"/>
  <c r="X62"/>
  <c r="T62"/>
  <c r="P62"/>
  <c r="L62"/>
  <c r="AO62"/>
  <c r="H62"/>
  <c r="AN61"/>
  <c r="H61"/>
  <c r="L61"/>
  <c r="AN60"/>
  <c r="AJ60"/>
  <c r="AF60"/>
  <c r="AB60"/>
  <c r="X60"/>
  <c r="AO60"/>
  <c r="T60"/>
  <c r="P60"/>
  <c r="L60"/>
  <c r="H60"/>
  <c r="AN59"/>
  <c r="AJ59"/>
  <c r="AF59"/>
  <c r="AB59"/>
  <c r="X59"/>
  <c r="T59"/>
  <c r="P59"/>
  <c r="L59"/>
  <c r="AO59"/>
  <c r="H59"/>
  <c r="AN58"/>
  <c r="AJ58"/>
  <c r="AF58"/>
  <c r="AB58"/>
  <c r="X58"/>
  <c r="T58"/>
  <c r="P58"/>
  <c r="L58"/>
  <c r="AO58"/>
  <c r="H58"/>
  <c r="AN57"/>
  <c r="AJ57"/>
  <c r="AF57"/>
  <c r="AB57"/>
  <c r="X57"/>
  <c r="T57"/>
  <c r="P57"/>
  <c r="L57"/>
  <c r="AO57"/>
  <c r="H57"/>
  <c r="AN56"/>
  <c r="AJ56"/>
  <c r="AF56"/>
  <c r="AB56"/>
  <c r="X56"/>
  <c r="AO56"/>
  <c r="T56"/>
  <c r="P56"/>
  <c r="L56"/>
  <c r="H56"/>
  <c r="D15"/>
  <c r="B9"/>
  <c r="C9"/>
  <c r="D9"/>
  <c r="E9"/>
  <c r="F9"/>
  <c r="G9"/>
  <c r="H9"/>
  <c r="C136" i="2"/>
  <c r="AO84" i="1"/>
  <c r="AO88"/>
  <c r="AO82"/>
  <c r="X91"/>
  <c r="P74"/>
  <c r="AO68"/>
  <c r="L74"/>
  <c r="AB74"/>
  <c r="T91"/>
  <c r="T116"/>
  <c r="AJ116"/>
  <c r="H119"/>
  <c r="X119"/>
  <c r="AO119"/>
  <c r="AN119"/>
  <c r="H132"/>
  <c r="X132"/>
  <c r="AN132"/>
  <c r="X239"/>
  <c r="AN239"/>
  <c r="AO135"/>
  <c r="AF74"/>
  <c r="L66"/>
  <c r="T74"/>
  <c r="AJ74"/>
  <c r="AB91"/>
  <c r="H91"/>
  <c r="D270"/>
  <c r="L116"/>
  <c r="AB116"/>
  <c r="P132"/>
  <c r="AF132"/>
  <c r="AO132"/>
  <c r="P239"/>
  <c r="AO239"/>
  <c r="AF239"/>
  <c r="AO93"/>
  <c r="AO117"/>
  <c r="AO125"/>
  <c r="AN91"/>
  <c r="H74"/>
  <c r="AN74"/>
  <c r="P91"/>
  <c r="AF91"/>
  <c r="T106"/>
  <c r="AJ106"/>
  <c r="T132"/>
  <c r="AJ132"/>
  <c r="T239"/>
  <c r="AJ239"/>
  <c r="L91"/>
  <c r="D272"/>
  <c r="H66"/>
  <c r="AN66"/>
  <c r="AJ91"/>
  <c r="P106"/>
  <c r="AO106"/>
  <c r="AF106"/>
  <c r="H116"/>
  <c r="X116"/>
  <c r="AN116"/>
  <c r="P61"/>
  <c r="T61"/>
  <c r="P116"/>
  <c r="AF116"/>
  <c r="AO91"/>
  <c r="AO116"/>
  <c r="AO74"/>
  <c r="H242"/>
  <c r="D278"/>
  <c r="D280"/>
  <c r="L242"/>
  <c r="AN242"/>
  <c r="P66"/>
  <c r="T66"/>
  <c r="T242"/>
  <c r="X61"/>
  <c r="P242"/>
  <c r="AB61"/>
  <c r="X66"/>
  <c r="X242"/>
  <c r="AF61"/>
  <c r="AB66"/>
  <c r="AB242"/>
  <c r="AJ61"/>
  <c r="AO61"/>
  <c r="AF66"/>
  <c r="AF242"/>
  <c r="AJ66"/>
  <c r="AO66"/>
  <c r="AJ242"/>
  <c r="AO242"/>
</calcChain>
</file>

<file path=xl/sharedStrings.xml><?xml version="1.0" encoding="utf-8"?>
<sst xmlns="http://schemas.openxmlformats.org/spreadsheetml/2006/main" count="714" uniqueCount="354">
  <si>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</si>
  <si>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</si>
  <si>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ул.Парковая 34</t>
  </si>
  <si>
    <t>Един.</t>
  </si>
  <si>
    <t>Кол-во</t>
  </si>
  <si>
    <t>Перио-</t>
  </si>
  <si>
    <t>Коэф.</t>
  </si>
  <si>
    <t>Стоим.</t>
  </si>
  <si>
    <t>изм.</t>
  </si>
  <si>
    <t>дичность</t>
  </si>
  <si>
    <t>пери-</t>
  </si>
  <si>
    <t>услуг</t>
  </si>
  <si>
    <t>затрат</t>
  </si>
  <si>
    <t>одич-</t>
  </si>
  <si>
    <t>по дому</t>
  </si>
  <si>
    <t>ности</t>
  </si>
  <si>
    <t>руб/мес</t>
  </si>
  <si>
    <t>на год, руб.</t>
  </si>
  <si>
    <t>4 х 6 х 7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</si>
  <si>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</si>
  <si>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</si>
  <si>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</si>
  <si>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м2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</si>
  <si>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</si>
  <si>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</si>
  <si>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</si>
  <si>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</si>
  <si>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</si>
  <si>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</si>
  <si>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</si>
  <si>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</si>
  <si>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</si>
  <si>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</si>
  <si>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</si>
  <si>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</si>
  <si>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чел.</t>
  </si>
  <si>
    <t>Количество мусоропроводов</t>
  </si>
  <si>
    <t>шт.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</si>
  <si>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</si>
  <si>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</si>
  <si>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</si>
  <si>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</si>
  <si>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мп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</si>
  <si>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</si>
  <si>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</si>
  <si>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</si>
  <si>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</si>
  <si>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</si>
  <si>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</si>
  <si>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</si>
  <si>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</si>
  <si>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</si>
  <si>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</si>
  <si>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</si>
  <si>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</si>
  <si>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шт</t>
  </si>
  <si>
    <t>Количество общедомовых приборов воды</t>
  </si>
  <si>
    <t>Норматив накопления твердых бытовых отходов на 1 человека в месяц</t>
  </si>
  <si>
    <t>м3</t>
  </si>
  <si>
    <t>п</t>
  </si>
  <si>
    <t>Площадь газонов</t>
  </si>
  <si>
    <t>Акт</t>
  </si>
  <si>
    <t xml:space="preserve">приемки оказанных услуг и (или) выполненных работ по содержанию </t>
  </si>
  <si>
    <t>и текущему ремонту общего имущества в многоквартирном доме</t>
  </si>
  <si>
    <t>г.Зеленогорск                                "______"____________________2023г.</t>
  </si>
  <si>
    <r>
      <t xml:space="preserve">     Собственники помещений в многоквартирном доме, расположенном по адресу </t>
    </r>
    <r>
      <rPr>
        <b/>
        <sz val="8"/>
        <rFont val="Arial"/>
        <family val="2"/>
        <charset val="204"/>
      </rPr>
      <t/>
    </r>
  </si>
  <si>
    <t>ул.Парковая 34, именуемые в дальнейшем "Заказчик", в лице _________________</t>
  </si>
  <si>
    <t>являющегося собственником квартиры № ______, находящейся в данном</t>
  </si>
  <si>
    <t xml:space="preserve">многоквартирном домедействующего на основании решения общего собрания </t>
  </si>
  <si>
    <t xml:space="preserve">собственников помещений в многоквартирном доме от "____"______20___г. </t>
  </si>
  <si>
    <t>№_____, с одной стороны, и ООО "ЖКУ", именуемый в дальнейшем "Исполнитель"</t>
  </si>
  <si>
    <t>в лице __________________________________________________________</t>
  </si>
  <si>
    <t xml:space="preserve">действующего на основании Устава, с другой стороны, совместно именуемые </t>
  </si>
  <si>
    <t>Стороны, составили настоящий Акт о нижеследующем:</t>
  </si>
  <si>
    <t xml:space="preserve">      Исполнителем предъявлены к приемке следующие оказанные на основании </t>
  </si>
  <si>
    <t>договора управления многоквартирным домом  № 1 от 24.04.2009г.</t>
  </si>
  <si>
    <t xml:space="preserve">услуги и выполненные работы по содержанию и текущему ремонту общего </t>
  </si>
  <si>
    <t>имущества в многоквартирном доме № 34 расположенном по ул.Парковая</t>
  </si>
  <si>
    <r>
      <t>ДЛЯ УЧЕТА ВЫПОЛНЕННЫХ РАБОТ</t>
    </r>
    <r>
      <rPr>
        <sz val="8"/>
        <rFont val="Arial"/>
        <family val="2"/>
        <charset val="204"/>
      </rPr>
      <t xml:space="preserve">  Стоимость услуг согласно Приказу №15 от 01.07.2022 с 01.07.2022</t>
    </r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</si>
  <si>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</si>
  <si>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</si>
  <si>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</si>
  <si>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</si>
  <si>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</si>
  <si>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</si>
  <si>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</si>
  <si>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</si>
  <si>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 xml:space="preserve">   1. Содержание помещений общего пользования</t>
  </si>
  <si>
    <t>тыс.руб.</t>
  </si>
  <si>
    <t>Объем</t>
  </si>
  <si>
    <t>к-во в мес.</t>
  </si>
  <si>
    <t>цена</t>
  </si>
  <si>
    <t>сумма</t>
  </si>
  <si>
    <t>1.1.</t>
  </si>
  <si>
    <t>Влажное подметание лестничных площадок и маршей нижних 2-х этажей</t>
  </si>
  <si>
    <t>м2 убороч. площ.л/кл</t>
  </si>
  <si>
    <t>1 раз в неделю</t>
  </si>
  <si>
    <t>Влажное подметание лестничных площадок и маршей выше  2-го этажа</t>
  </si>
  <si>
    <t>м2 уборочн.</t>
  </si>
  <si>
    <t>2 раз в месяц</t>
  </si>
  <si>
    <t>1.2.</t>
  </si>
  <si>
    <t>Мытье лестничных площадок и маршей нижних 2-х этажей</t>
  </si>
  <si>
    <t>2 раза в месяц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</si>
  <si>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</si>
  <si>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</si>
  <si>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</t>
  </si>
  <si>
    <t xml:space="preserve">м2 общ площ. </t>
  </si>
  <si>
    <t>1 раза в год</t>
  </si>
  <si>
    <t>1.4.</t>
  </si>
  <si>
    <t>Мытье окон (в п.1.3.)</t>
  </si>
  <si>
    <t>1 р.в год</t>
  </si>
  <si>
    <t>1.7.</t>
  </si>
  <si>
    <t>Очистка  кровли  от мусора 30%)</t>
  </si>
  <si>
    <t>м2 пл.кров.</t>
  </si>
  <si>
    <t>Очистка чердака и подвала от мусора</t>
  </si>
  <si>
    <t>1м2 убир.площади</t>
  </si>
  <si>
    <t xml:space="preserve"> 1.9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</si>
  <si>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</si>
  <si>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</si>
  <si>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</si>
  <si>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</si>
  <si>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</si>
  <si>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</si>
  <si>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1 раз в мес</t>
  </si>
  <si>
    <t>2.2.</t>
  </si>
  <si>
    <t>Влажное подметание пола камер</t>
  </si>
  <si>
    <t>по графику вывоза</t>
  </si>
  <si>
    <t>2.3.</t>
  </si>
  <si>
    <t>Удаление мусора из камер</t>
  </si>
  <si>
    <t>2.4.</t>
  </si>
  <si>
    <t>дезинфекция мусоросборников</t>
  </si>
  <si>
    <t>1 р.в мес</t>
  </si>
  <si>
    <t>2.5.</t>
  </si>
  <si>
    <t>дезинфекция мусороприемных камер</t>
  </si>
  <si>
    <t>1 раз в кв.</t>
  </si>
  <si>
    <t>2.6.</t>
  </si>
  <si>
    <t>устранение засоров (клапанов)</t>
  </si>
  <si>
    <t xml:space="preserve">            ИТОГО по п. 2 :</t>
  </si>
  <si>
    <t>3. Уборка придомовой территории, входящей в состав общего имущества</t>
  </si>
  <si>
    <t>Подметание придомовой территории в летний период</t>
  </si>
  <si>
    <t xml:space="preserve">м2 тв.покр. </t>
  </si>
  <si>
    <t>2 раза в нед</t>
  </si>
  <si>
    <t>Подметание придомовой территории после покоса</t>
  </si>
  <si>
    <t>Уборка мусора с газона в летний период (листья и сучья)</t>
  </si>
  <si>
    <t>1 м2 газона</t>
  </si>
  <si>
    <t>1р в мес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</si>
  <si>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</si>
  <si>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</si>
  <si>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</si>
  <si>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</si>
  <si>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>зима -1р.в.нед лето -3р.в нед.</t>
  </si>
  <si>
    <t>Подметание снега  высотой до 2-х см</t>
  </si>
  <si>
    <t>18 дней</t>
  </si>
  <si>
    <t>Подметание снега  выше 2-х см</t>
  </si>
  <si>
    <t>25 дней</t>
  </si>
  <si>
    <t xml:space="preserve"> 2.5</t>
  </si>
  <si>
    <t>Механизированная уборка внутридворовых проездов, очистка территории от уплотненного снега толщиной 20см</t>
  </si>
  <si>
    <t>1 раз в год</t>
  </si>
  <si>
    <t>Посыпка пешеходных дорожек и проездов противогололедными материалами шириной 0,5м</t>
  </si>
  <si>
    <t>3р.в нед при гололеде</t>
  </si>
  <si>
    <t>2.7.</t>
  </si>
  <si>
    <t xml:space="preserve">Очистка пешеходных дорожек, отмостки, крылец, площадок  и вдоль бордюр шириной 0,5 м от наледи и льда </t>
  </si>
  <si>
    <t>1 р. В год</t>
  </si>
  <si>
    <t>2.9.</t>
  </si>
  <si>
    <t>Кошение газонов</t>
  </si>
  <si>
    <t>2р.в год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</si>
  <si>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</si>
  <si>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</si>
  <si>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</si>
  <si>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</si>
  <si>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>м2 общ площ.в расч.на мес</t>
  </si>
  <si>
    <t xml:space="preserve"> - Промывка трубопроводов системы ЦО</t>
  </si>
  <si>
    <t>м3 здания</t>
  </si>
  <si>
    <t>1 р год</t>
  </si>
  <si>
    <t xml:space="preserve"> - Испытание трубопроводов системы ЦО</t>
  </si>
  <si>
    <t>1 м трубпр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</si>
  <si>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</si>
  <si>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</si>
  <si>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</si>
  <si>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1 стояк</t>
  </si>
  <si>
    <t>3.2.</t>
  </si>
  <si>
    <t>Ремонт просевшей отмостки</t>
  </si>
  <si>
    <t xml:space="preserve"> - " -</t>
  </si>
  <si>
    <t>по необх.</t>
  </si>
  <si>
    <t>3.3.</t>
  </si>
  <si>
    <t>Замена разбитых стекол окон и дверей в помещениях общего пользования</t>
  </si>
  <si>
    <t>3.4.</t>
  </si>
  <si>
    <t>Ремонт и укрепление входных дверей</t>
  </si>
  <si>
    <t>3.5.</t>
  </si>
  <si>
    <t>Проверка состояния и ремонт продухов в цоколях зданий</t>
  </si>
  <si>
    <t xml:space="preserve"> 3.6</t>
  </si>
  <si>
    <t>Замена ламп освещения подъездов, подвалов</t>
  </si>
  <si>
    <t>Замена ламп освещения  внутриквартального</t>
  </si>
  <si>
    <t>Ямочный ремонт асфальтового покрытия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</si>
  <si>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</si>
  <si>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</si>
  <si>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констр.элем., прочистка вентканалов в зоне доступности при необходимости</t>
  </si>
  <si>
    <t>4.2.</t>
  </si>
  <si>
    <t>Проведение технических осмотров и устранение незначительных неисправностей  систем центр.отопления</t>
  </si>
  <si>
    <t>4 р.в отоп.период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</si>
  <si>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</si>
  <si>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</si>
  <si>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3 р.в год</t>
  </si>
  <si>
    <t>4.4.</t>
  </si>
  <si>
    <t>Ершение канализационного выпуска</t>
  </si>
  <si>
    <t xml:space="preserve">4.5. </t>
  </si>
  <si>
    <t>Ершение кухонных стояков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</si>
  <si>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</si>
  <si>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</si>
  <si>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>2 р.в год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</si>
  <si>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</si>
  <si>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</si>
  <si>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</si>
  <si>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</si>
  <si>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</si>
  <si>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</si>
  <si>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</si>
  <si>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</si>
  <si>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м2 обраб. площади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</si>
  <si>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</si>
  <si>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</si>
  <si>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</si>
  <si>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</si>
  <si>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</si>
  <si>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>1 прибор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</si>
  <si>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</si>
  <si>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</si>
  <si>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</si>
  <si>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</si>
  <si>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(эл.энерг)</t>
  </si>
  <si>
    <t xml:space="preserve"> 8.3</t>
  </si>
  <si>
    <t>Поверка общедомовых приборов учета тепла</t>
  </si>
  <si>
    <t xml:space="preserve"> 8.4</t>
  </si>
  <si>
    <t>Поверка общедомовых приборов учета воды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</si>
  <si>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</si>
  <si>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</si>
  <si>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</si>
  <si>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</si>
  <si>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очистка корпуса ВРУ,ЩУРС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</si>
  <si>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</si>
  <si>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дом</t>
  </si>
  <si>
    <t>9.2.</t>
  </si>
  <si>
    <t>Текущий ремонт систем водоснабжения и водоотведения (непредвиденные работы</t>
  </si>
  <si>
    <t>устранение засора канализационного стояка Ду 50 мм (кв.№ 25)</t>
  </si>
  <si>
    <t>уч/мп</t>
  </si>
  <si>
    <t xml:space="preserve">замена сбросного вентиля Ду 15 мм на стояке ГВС </t>
  </si>
  <si>
    <t>уплотнение соединений сантехническим льном, силиконовым герметиком</t>
  </si>
  <si>
    <t>установка хомута с техпластиной на свищ на магистрали ХВС (подвал)</t>
  </si>
  <si>
    <t>замена участка стояка ХВС с прохождением перекрытия (квартира №1-подвал):</t>
  </si>
  <si>
    <t>а</t>
  </si>
  <si>
    <t>смена резьбы Ду 25мм</t>
  </si>
  <si>
    <t>б</t>
  </si>
  <si>
    <t>смена муфты для нержавейки 25*1 ВР</t>
  </si>
  <si>
    <t>в</t>
  </si>
  <si>
    <t>смена участка трубы на трубу гофрированную из нержавеющей стали 25А</t>
  </si>
  <si>
    <t>устройство тройника 1" латунь</t>
  </si>
  <si>
    <t>устройство ниппеля 1" латунь</t>
  </si>
  <si>
    <t>устройство ниппеля 1"*1/2" латунь</t>
  </si>
  <si>
    <t>устройство муфты для нержавейки 15*1/2"ВР</t>
  </si>
  <si>
    <t>смена участка трубы на трубу гофрированную из нержавеющей стали 15А</t>
  </si>
  <si>
    <t>устройство муфты для нержавейки 15*1/2"НР</t>
  </si>
  <si>
    <t>сварочные работы</t>
  </si>
  <si>
    <t>рез/стык</t>
  </si>
  <si>
    <t>6/2,0</t>
  </si>
  <si>
    <t>замена участка стояка канализации Ду 50 мм (кв.№1):</t>
  </si>
  <si>
    <t>устройство канализационного перехода на чугун Ду 50*75мм+манжета</t>
  </si>
  <si>
    <t>смена участка канализационной трубы Ду 50мм</t>
  </si>
  <si>
    <t>устройство компенсационного патрубка Ду 50 мм</t>
  </si>
  <si>
    <t>устройство переходной манжеты 50*73</t>
  </si>
  <si>
    <t>устранение засора канализационного стояка Ду 50 мм (кв.№16-подвал)</t>
  </si>
  <si>
    <t xml:space="preserve"> 9.3</t>
  </si>
  <si>
    <t>Текущий ремонт систем конструкт.элементов) (непредвиденные работы</t>
  </si>
  <si>
    <t xml:space="preserve">осмотр чердака на наличие течей с кровли </t>
  </si>
  <si>
    <t>раз/м2</t>
  </si>
  <si>
    <t>1/367,8</t>
  </si>
  <si>
    <t>слив воды с емкостей в чердачном помещении</t>
  </si>
  <si>
    <t>очистка козырька от снега над входом в подъезд</t>
  </si>
  <si>
    <t xml:space="preserve">осмотр чердака на наличие течей с кровли слив воды </t>
  </si>
  <si>
    <t>переустановка лотка б/у L-3мп на чердаке в месте течи кровли</t>
  </si>
  <si>
    <t>установка новых мешков в чердаке в месте течи с кровли</t>
  </si>
  <si>
    <t>установка доводчика на входную дверь</t>
  </si>
  <si>
    <t xml:space="preserve">осмотр чердаков на наличие течей с кровли </t>
  </si>
  <si>
    <t>4/367,8</t>
  </si>
  <si>
    <t xml:space="preserve">слив воды из емкостей в чердачном посещении </t>
  </si>
  <si>
    <t>установка лотков б/у L=1,0м, L=1,5мп</t>
  </si>
  <si>
    <t>мп/м2</t>
  </si>
  <si>
    <t>2,5/1,25</t>
  </si>
  <si>
    <t>изготовление и установка лотков в чердаке 1,25*0,2*5 шт</t>
  </si>
  <si>
    <t>6,25/1,25</t>
  </si>
  <si>
    <t>устройство заглушки (муфта Ду 50мм) на фановую трубу</t>
  </si>
  <si>
    <t>открытие продухов</t>
  </si>
  <si>
    <t>шт/м2</t>
  </si>
  <si>
    <t>3/0,9</t>
  </si>
  <si>
    <t>Текущий ремонт систем центрального отопления (непредвиденные работы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</si>
  <si>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</si>
  <si>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</si>
  <si>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</si>
  <si>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  :</t>
  </si>
  <si>
    <t>руб.</t>
  </si>
  <si>
    <t xml:space="preserve">      Всего за период с "____" ____2023г по "____"_____2023 г</t>
  </si>
  <si>
    <t xml:space="preserve">выполнено работ (оказано услуг) на общую сумму </t>
  </si>
  <si>
    <t>___________________________________________________________</t>
  </si>
  <si>
    <t xml:space="preserve">Работы (услуги) выполнены (оказаны) полностью, в установленные сроки, </t>
  </si>
  <si>
    <t>с надлежащим качеством</t>
  </si>
  <si>
    <t xml:space="preserve">      Претензий по выполнению условий Договора Стороны друг к другу не имеют.</t>
  </si>
  <si>
    <t xml:space="preserve">      Настоящий Акт составлен в двух экземплярах, имеющих одинаковую </t>
  </si>
  <si>
    <t>юридическую силу по одному для каждой из сторон.</t>
  </si>
  <si>
    <t>Подписи сторон</t>
  </si>
  <si>
    <t>Исполнитель___________________________________________________</t>
  </si>
  <si>
    <t xml:space="preserve">                      (должность, ФИО)</t>
  </si>
  <si>
    <t>Заказчик ____________________________________________________________</t>
  </si>
  <si>
    <t>многоквартирного жилого дома по  ул. Парковая, 10</t>
  </si>
  <si>
    <t>№ п/п</t>
  </si>
  <si>
    <t>Наименование работ, услуг</t>
  </si>
  <si>
    <t>Ед.изм.</t>
  </si>
  <si>
    <t>Сумма на год (т.руб)</t>
  </si>
  <si>
    <t>1.</t>
  </si>
  <si>
    <t>Содержание мест общего пользования (уборка лестничных клеток)</t>
  </si>
  <si>
    <t>2.</t>
  </si>
  <si>
    <t>Содержание мусоропроводов</t>
  </si>
  <si>
    <t>3.</t>
  </si>
  <si>
    <t>Сбор, вывоз и захоронение ТБО</t>
  </si>
  <si>
    <t>4.</t>
  </si>
  <si>
    <t>Содержание лифтов</t>
  </si>
  <si>
    <t>Очистка, кровель, чердаков, подвалов от мусова</t>
  </si>
  <si>
    <t>Удаление  с крыш снега и наледи (сбивание сосулей)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</si>
  <si>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</si>
  <si>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</si>
  <si>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</si>
  <si>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</si>
  <si>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</si>
  <si>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</si>
  <si>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</si>
  <si>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</si>
  <si>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</si>
  <si>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</si>
  <si>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</si>
  <si>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Обслуживание общедомовых приборов учета тепла и воды</t>
  </si>
  <si>
    <t>14.</t>
  </si>
  <si>
    <t>15.</t>
  </si>
  <si>
    <t>Непредвиденные ремонтные работы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</si>
  <si>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</si>
  <si>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</si>
  <si>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</si>
  <si>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</si>
  <si>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Тариф на 1 м2 общей площади в месяц по решению ОС (протокол от 07.07.2014)</t>
  </si>
  <si>
    <t>по управлению и обслуживанию</t>
  </si>
  <si>
    <t>МКД по ул.Парковая 34</t>
  </si>
  <si>
    <t>Результат на 01.01.2022 г. ("+" экономия, "-" перерасход)</t>
  </si>
  <si>
    <t xml:space="preserve">Отчет за январь-август 2023 г. 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</si>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</sst>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0.000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9"/>
      <name val="Arial Cyr"/>
      <charset val="204"/>
    </font>
    <font>
      <b/>
      <i/>
      <u/>
      <sz val="10"/>
      <name val="Arial Cyr"/>
      <charset val="204"/>
    </font>
    <font>
      <sz val="9"/>
      <name val="Arial Cyr"/>
      <charset val="204"/>
    </font>
    <font>
      <b/>
      <i/>
      <sz val="9"/>
      <name val="Arial Cyr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sz val="8"/>
      <color indexed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43" fontId="1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/>
    </xf>
    <xf numFmtId="2" fontId="7" fillId="0" borderId="16" xfId="0" applyNumberFormat="1" applyFont="1" applyFill="1" applyBorder="1" applyAlignment="1">
      <alignment horizontal="center" vertical="center" wrapText="1"/>
    </xf>
    <xf numFmtId="2" fontId="7" fillId="0" borderId="21" xfId="0" applyNumberFormat="1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/>
    </xf>
    <xf numFmtId="2" fontId="7" fillId="0" borderId="10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2" fontId="7" fillId="0" borderId="16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22" xfId="0" applyFont="1" applyFill="1" applyBorder="1" applyAlignment="1">
      <alignment horizontal="center" vertical="center" wrapText="1"/>
    </xf>
    <xf numFmtId="16" fontId="7" fillId="0" borderId="15" xfId="0" applyNumberFormat="1" applyFont="1" applyFill="1" applyBorder="1" applyAlignment="1">
      <alignment horizontal="center" vertical="center" wrapText="1"/>
    </xf>
    <xf numFmtId="2" fontId="7" fillId="0" borderId="15" xfId="0" applyNumberFormat="1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 wrapText="1"/>
    </xf>
    <xf numFmtId="1" fontId="7" fillId="0" borderId="15" xfId="0" applyNumberFormat="1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165" fontId="8" fillId="0" borderId="10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center" vertical="center" wrapText="1"/>
    </xf>
    <xf numFmtId="2" fontId="8" fillId="0" borderId="21" xfId="0" applyNumberFormat="1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65" fontId="8" fillId="0" borderId="24" xfId="0" applyNumberFormat="1" applyFont="1" applyFill="1" applyBorder="1" applyAlignment="1">
      <alignment horizontal="center" vertical="center" wrapText="1"/>
    </xf>
    <xf numFmtId="164" fontId="8" fillId="0" borderId="24" xfId="0" applyNumberFormat="1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 wrapText="1"/>
    </xf>
    <xf numFmtId="164" fontId="7" fillId="0" borderId="16" xfId="0" applyNumberFormat="1" applyFont="1" applyFill="1" applyBorder="1" applyAlignment="1">
      <alignment horizontal="center" vertical="center"/>
    </xf>
    <xf numFmtId="165" fontId="7" fillId="0" borderId="10" xfId="0" applyNumberFormat="1" applyFont="1" applyFill="1" applyBorder="1" applyAlignment="1">
      <alignment horizontal="center" vertical="center"/>
    </xf>
    <xf numFmtId="165" fontId="7" fillId="0" borderId="10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16" fontId="7" fillId="0" borderId="17" xfId="0" applyNumberFormat="1" applyFont="1" applyFill="1" applyBorder="1" applyAlignment="1">
      <alignment horizontal="center" vertical="center" wrapText="1"/>
    </xf>
    <xf numFmtId="16" fontId="7" fillId="0" borderId="17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2" fontId="7" fillId="0" borderId="21" xfId="0" applyNumberFormat="1" applyFont="1" applyFill="1" applyBorder="1" applyAlignment="1">
      <alignment horizontal="center" vertical="center"/>
    </xf>
    <xf numFmtId="2" fontId="8" fillId="0" borderId="16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/>
    </xf>
    <xf numFmtId="2" fontId="7" fillId="0" borderId="10" xfId="0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0" fillId="0" borderId="10" xfId="0" applyFont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12" fillId="0" borderId="10" xfId="0" applyFont="1" applyBorder="1"/>
    <xf numFmtId="0" fontId="13" fillId="0" borderId="10" xfId="0" applyFont="1" applyBorder="1" applyAlignment="1">
      <alignment wrapText="1"/>
    </xf>
    <xf numFmtId="0" fontId="0" fillId="0" borderId="22" xfId="0" applyBorder="1" applyAlignment="1">
      <alignment horizontal="center" wrapText="1"/>
    </xf>
    <xf numFmtId="0" fontId="0" fillId="0" borderId="10" xfId="0" applyFont="1" applyBorder="1"/>
    <xf numFmtId="0" fontId="12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10" xfId="0" applyFill="1" applyBorder="1" applyAlignment="1">
      <alignment horizontal="center"/>
    </xf>
    <xf numFmtId="0" fontId="0" fillId="0" borderId="10" xfId="0" applyBorder="1"/>
    <xf numFmtId="17" fontId="7" fillId="0" borderId="10" xfId="0" applyNumberFormat="1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0" fontId="0" fillId="0" borderId="10" xfId="0" applyFont="1" applyFill="1" applyBorder="1" applyAlignment="1">
      <alignment wrapText="1"/>
    </xf>
    <xf numFmtId="0" fontId="7" fillId="0" borderId="16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164" fontId="7" fillId="0" borderId="29" xfId="0" applyNumberFormat="1" applyFont="1" applyFill="1" applyBorder="1" applyAlignment="1">
      <alignment horizontal="center" vertical="center" wrapText="1"/>
    </xf>
    <xf numFmtId="2" fontId="8" fillId="0" borderId="30" xfId="0" applyNumberFormat="1" applyFont="1" applyFill="1" applyBorder="1" applyAlignment="1">
      <alignment horizontal="center" vertical="center" wrapText="1"/>
    </xf>
    <xf numFmtId="2" fontId="7" fillId="0" borderId="29" xfId="0" applyNumberFormat="1" applyFont="1" applyFill="1" applyBorder="1" applyAlignment="1">
      <alignment horizontal="center" vertical="center" wrapText="1"/>
    </xf>
    <xf numFmtId="2" fontId="8" fillId="0" borderId="3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10" xfId="0" applyFill="1" applyBorder="1" applyAlignment="1">
      <alignment horizontal="center" wrapText="1"/>
    </xf>
    <xf numFmtId="0" fontId="0" fillId="0" borderId="10" xfId="0" applyFill="1" applyBorder="1" applyAlignment="1">
      <alignment wrapText="1"/>
    </xf>
    <xf numFmtId="164" fontId="0" fillId="0" borderId="10" xfId="0" applyNumberFormat="1" applyFill="1" applyBorder="1" applyAlignment="1">
      <alignment horizontal="center"/>
    </xf>
    <xf numFmtId="0" fontId="0" fillId="0" borderId="10" xfId="0" applyFill="1" applyBorder="1"/>
    <xf numFmtId="0" fontId="13" fillId="0" borderId="10" xfId="0" applyFont="1" applyFill="1" applyBorder="1"/>
    <xf numFmtId="0" fontId="13" fillId="0" borderId="10" xfId="0" applyFont="1" applyFill="1" applyBorder="1" applyAlignment="1">
      <alignment horizontal="center"/>
    </xf>
    <xf numFmtId="164" fontId="13" fillId="0" borderId="10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/>
    </xf>
    <xf numFmtId="2" fontId="13" fillId="0" borderId="2" xfId="0" applyNumberFormat="1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 vertical="top"/>
    </xf>
    <xf numFmtId="0" fontId="5" fillId="0" borderId="29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13" fillId="0" borderId="0" xfId="0" applyFont="1" applyBorder="1"/>
    <xf numFmtId="2" fontId="12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wrapText="1"/>
    </xf>
    <xf numFmtId="0" fontId="12" fillId="0" borderId="0" xfId="0" applyFont="1" applyFill="1" applyAlignment="1">
      <alignment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 wrapText="1"/>
    </xf>
    <xf numFmtId="2" fontId="16" fillId="0" borderId="10" xfId="0" applyNumberFormat="1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center" vertical="center"/>
    </xf>
    <xf numFmtId="16" fontId="18" fillId="0" borderId="10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/>
    </xf>
    <xf numFmtId="0" fontId="16" fillId="0" borderId="10" xfId="0" applyFont="1" applyBorder="1" applyAlignment="1">
      <alignment wrapText="1"/>
    </xf>
    <xf numFmtId="0" fontId="19" fillId="0" borderId="10" xfId="0" applyFont="1" applyBorder="1"/>
    <xf numFmtId="0" fontId="16" fillId="0" borderId="10" xfId="0" applyFont="1" applyBorder="1"/>
    <xf numFmtId="0" fontId="18" fillId="0" borderId="10" xfId="0" applyFont="1" applyBorder="1" applyAlignment="1">
      <alignment vertical="center" wrapText="1"/>
    </xf>
    <xf numFmtId="0" fontId="19" fillId="0" borderId="10" xfId="0" applyFont="1" applyFill="1" applyBorder="1" applyAlignment="1">
      <alignment wrapText="1"/>
    </xf>
    <xf numFmtId="2" fontId="18" fillId="0" borderId="10" xfId="0" applyNumberFormat="1" applyFont="1" applyFill="1" applyBorder="1" applyAlignment="1">
      <alignment vertical="center" wrapText="1"/>
    </xf>
    <xf numFmtId="2" fontId="18" fillId="0" borderId="10" xfId="0" applyNumberFormat="1" applyFont="1" applyFill="1" applyBorder="1" applyAlignment="1">
      <alignment vertical="center"/>
    </xf>
    <xf numFmtId="0" fontId="15" fillId="0" borderId="10" xfId="1" applyFont="1" applyBorder="1" applyAlignment="1">
      <alignment horizontal="center" wrapText="1"/>
    </xf>
    <xf numFmtId="0" fontId="15" fillId="0" borderId="10" xfId="1" applyFont="1" applyBorder="1" applyAlignment="1">
      <alignment wrapText="1"/>
    </xf>
    <xf numFmtId="2" fontId="15" fillId="0" borderId="10" xfId="2" applyNumberFormat="1" applyFont="1" applyFill="1" applyBorder="1" applyAlignment="1">
      <alignment wrapText="1"/>
    </xf>
    <xf numFmtId="2" fontId="12" fillId="0" borderId="0" xfId="1" applyNumberFormat="1" applyFont="1"/>
    <xf numFmtId="0" fontId="12" fillId="0" borderId="0" xfId="1" applyFont="1"/>
    <xf numFmtId="0" fontId="12" fillId="0" borderId="0" xfId="0" applyFont="1" applyFill="1" applyAlignment="1">
      <alignment vertical="center"/>
    </xf>
    <xf numFmtId="0" fontId="12" fillId="0" borderId="0" xfId="0" applyFont="1" applyBorder="1" applyAlignment="1">
      <alignment vertical="center"/>
    </xf>
    <xf numFmtId="2" fontId="15" fillId="0" borderId="10" xfId="2" applyNumberFormat="1" applyFont="1" applyBorder="1" applyAlignment="1">
      <alignment wrapText="1"/>
    </xf>
    <xf numFmtId="0" fontId="7" fillId="0" borderId="0" xfId="0" applyFont="1" applyFill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5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Q306"/>
  <sheetViews>
    <sheetView topLeftCell="A49" workbookViewId="0">
      <pane xSplit="6720" ySplit="2136" topLeftCell="AG115"/>
      <selection activeCell="A49" sqref="A1:IV65536"/>
      <selection pane="topRight" activeCell="D49" sqref="D49"/>
      <selection pane="bottomLeft" activeCell="A56" sqref="A56"/>
      <selection pane="bottomRight" activeCell="AQ243" sqref="AQ243"/>
    </sheetView>
  </sheetViews>
  <sheetFormatPr defaultRowHeight="14.4"/>
  <cols>
    <col min="1" max="1" width="5" style="158" customWidth="1"/>
    <col min="2" max="2" width="46" style="159" customWidth="1"/>
    <col min="3" max="7" width="9.33203125" style="158" customWidth="1"/>
    <col min="8" max="8" width="8.88671875" style="158"/>
    <col min="9" max="12" width="9.33203125" style="158" customWidth="1"/>
    <col min="13" max="19" width="8.88671875" style="158"/>
    <col min="20" max="21" width="11.33203125" style="158" customWidth="1"/>
    <col min="22" max="28" width="8.88671875" style="158"/>
    <col min="29" max="40" width="9.109375" style="158" customWidth="1"/>
    <col min="41" max="41" width="11.5546875" style="159" customWidth="1"/>
    <col min="42" max="42" width="9.109375" style="159" customWidth="1"/>
    <col min="43" max="43" width="10" style="159" bestFit="1" customWidth="1"/>
    <col min="44" max="240" width="9.109375" style="159" customWidth="1"/>
    <col min="241" max="241" width="5" style="159" customWidth="1"/>
    <col min="242" max="242" width="46" style="159" customWidth="1"/>
    <col min="243" max="247" width="9.33203125" style="159" customWidth="1"/>
    <col min="248" max="248" width="8.88671875" style="159"/>
    <col min="249" max="252" width="9.33203125" style="159" customWidth="1"/>
    <col min="253" max="16384" width="8.88671875" style="159"/>
  </cols>
  <sheetData>
    <row r="1" spans="1:40" s="2" customFormat="1" hidden="1">
      <c r="A1" s="209" t="s">
        <v>0</v>
      </c>
      <c r="B1" s="209"/>
      <c r="C1" s="209"/>
      <c r="D1" s="209"/>
      <c r="E1" s="209"/>
      <c r="F1" s="209"/>
      <c r="G1" s="209"/>
      <c r="H1" s="20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s="2" customFormat="1" hidden="1">
      <c r="A2" s="209" t="s">
        <v>1</v>
      </c>
      <c r="B2" s="209"/>
      <c r="C2" s="209"/>
      <c r="D2" s="209"/>
      <c r="E2" s="209"/>
      <c r="F2" s="209"/>
      <c r="G2" s="209"/>
      <c r="H2" s="20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s="2" customFormat="1" hidden="1">
      <c r="A3" s="210" t="s">
        <v>2</v>
      </c>
      <c r="B3" s="210"/>
      <c r="C3" s="210"/>
      <c r="D3" s="210"/>
      <c r="E3" s="210"/>
      <c r="F3" s="210"/>
      <c r="G3" s="210"/>
      <c r="H3" s="21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s="2" customFormat="1" hidden="1">
      <c r="A4" s="3"/>
      <c r="B4" s="4"/>
      <c r="C4" s="5" t="s">
        <v>3</v>
      </c>
      <c r="D4" s="5" t="s">
        <v>4</v>
      </c>
      <c r="E4" s="5" t="s">
        <v>5</v>
      </c>
      <c r="F4" s="3" t="s">
        <v>6</v>
      </c>
      <c r="G4" s="5" t="s">
        <v>7</v>
      </c>
      <c r="H4" s="6" t="s">
        <v>7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s="2" customFormat="1" hidden="1">
      <c r="A5" s="7"/>
      <c r="B5" s="8"/>
      <c r="C5" s="9" t="s">
        <v>8</v>
      </c>
      <c r="D5" s="9"/>
      <c r="E5" s="7" t="s">
        <v>9</v>
      </c>
      <c r="F5" s="7" t="s">
        <v>10</v>
      </c>
      <c r="G5" s="9" t="s">
        <v>11</v>
      </c>
      <c r="H5" s="10" t="s">
        <v>12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s="2" customFormat="1" hidden="1">
      <c r="A6" s="7"/>
      <c r="B6" s="8"/>
      <c r="C6" s="9"/>
      <c r="D6" s="9"/>
      <c r="E6" s="9"/>
      <c r="F6" s="7" t="s">
        <v>13</v>
      </c>
      <c r="G6" s="9"/>
      <c r="H6" s="10" t="s">
        <v>14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s="2" customFormat="1" ht="22.8" hidden="1">
      <c r="A7" s="7"/>
      <c r="B7" s="8"/>
      <c r="C7" s="9"/>
      <c r="D7" s="9"/>
      <c r="E7" s="9"/>
      <c r="F7" s="7" t="s">
        <v>15</v>
      </c>
      <c r="G7" s="9" t="s">
        <v>16</v>
      </c>
      <c r="H7" s="10" t="s">
        <v>17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s="2" customFormat="1" hidden="1">
      <c r="A8" s="11"/>
      <c r="B8" s="12"/>
      <c r="C8" s="12"/>
      <c r="D8" s="12"/>
      <c r="E8" s="12"/>
      <c r="F8" s="11"/>
      <c r="G8" s="12"/>
      <c r="H8" s="13" t="s">
        <v>18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s="2" customFormat="1" hidden="1">
      <c r="A9" s="14">
        <v>1</v>
      </c>
      <c r="B9" s="14">
        <f t="shared" ref="B9:H9" si="0">A9+1</f>
        <v>2</v>
      </c>
      <c r="C9" s="14">
        <f t="shared" si="0"/>
        <v>3</v>
      </c>
      <c r="D9" s="14">
        <f t="shared" si="0"/>
        <v>4</v>
      </c>
      <c r="E9" s="14">
        <f t="shared" si="0"/>
        <v>5</v>
      </c>
      <c r="F9" s="14">
        <f t="shared" si="0"/>
        <v>6</v>
      </c>
      <c r="G9" s="14">
        <f t="shared" si="0"/>
        <v>7</v>
      </c>
      <c r="H9" s="14">
        <f t="shared" si="0"/>
        <v>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s="2" customFormat="1" ht="22.8" hidden="1">
      <c r="A10" s="14"/>
      <c r="B10" s="15" t="s">
        <v>19</v>
      </c>
      <c r="C10" s="14"/>
      <c r="D10" s="14"/>
      <c r="E10" s="14"/>
      <c r="F10" s="14"/>
      <c r="G10" s="14"/>
      <c r="H10" s="1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s="2" customFormat="1" hidden="1">
      <c r="A11" s="16" t="s">
        <v>20</v>
      </c>
      <c r="B11" s="17" t="s">
        <v>21</v>
      </c>
      <c r="C11" s="16" t="s">
        <v>22</v>
      </c>
      <c r="D11" s="14">
        <v>3881.7</v>
      </c>
      <c r="E11" s="14"/>
      <c r="F11" s="14"/>
      <c r="G11" s="14"/>
      <c r="H11" s="1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s="2" customFormat="1" hidden="1">
      <c r="A12" s="16" t="s">
        <v>23</v>
      </c>
      <c r="B12" s="17" t="s">
        <v>24</v>
      </c>
      <c r="C12" s="16" t="s">
        <v>22</v>
      </c>
      <c r="D12" s="16"/>
      <c r="E12" s="14"/>
      <c r="F12" s="14"/>
      <c r="G12" s="14"/>
      <c r="H12" s="1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s="2" customFormat="1" hidden="1">
      <c r="A13" s="14" t="s">
        <v>25</v>
      </c>
      <c r="B13" s="18" t="s">
        <v>26</v>
      </c>
      <c r="C13" s="14" t="s">
        <v>22</v>
      </c>
      <c r="D13" s="14"/>
      <c r="E13" s="14"/>
      <c r="F13" s="14"/>
      <c r="G13" s="14"/>
      <c r="H13" s="1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s="2" customFormat="1" hidden="1">
      <c r="A14" s="16" t="s">
        <v>27</v>
      </c>
      <c r="B14" s="17" t="s">
        <v>28</v>
      </c>
      <c r="C14" s="16" t="s">
        <v>22</v>
      </c>
      <c r="D14" s="14">
        <v>2525</v>
      </c>
      <c r="E14" s="14"/>
      <c r="F14" s="14"/>
      <c r="G14" s="14"/>
      <c r="H14" s="1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s="2" customFormat="1" hidden="1">
      <c r="A15" s="16" t="s">
        <v>29</v>
      </c>
      <c r="B15" s="17" t="s">
        <v>30</v>
      </c>
      <c r="C15" s="16" t="s">
        <v>22</v>
      </c>
      <c r="D15" s="14">
        <f>D16+D17</f>
        <v>521.20000000000005</v>
      </c>
      <c r="E15" s="14"/>
      <c r="F15" s="14"/>
      <c r="G15" s="14"/>
      <c r="H15" s="1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s="2" customFormat="1" hidden="1">
      <c r="A16" s="16"/>
      <c r="B16" s="17" t="s">
        <v>31</v>
      </c>
      <c r="C16" s="16" t="s">
        <v>22</v>
      </c>
      <c r="D16" s="14">
        <v>208.4</v>
      </c>
      <c r="E16" s="14"/>
      <c r="F16" s="14"/>
      <c r="G16" s="14"/>
      <c r="H16" s="1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s="2" customFormat="1" hidden="1">
      <c r="A17" s="16"/>
      <c r="B17" s="17" t="s">
        <v>32</v>
      </c>
      <c r="C17" s="16" t="s">
        <v>22</v>
      </c>
      <c r="D17" s="14">
        <v>312.8</v>
      </c>
      <c r="E17" s="14"/>
      <c r="F17" s="14"/>
      <c r="G17" s="14"/>
      <c r="H17" s="1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s="2" customFormat="1" hidden="1">
      <c r="A18" s="16" t="s">
        <v>33</v>
      </c>
      <c r="B18" s="17" t="s">
        <v>34</v>
      </c>
      <c r="C18" s="16" t="s">
        <v>35</v>
      </c>
      <c r="D18" s="14">
        <v>185</v>
      </c>
      <c r="E18" s="14"/>
      <c r="F18" s="14"/>
      <c r="G18" s="14"/>
      <c r="H18" s="1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s="2" customFormat="1" hidden="1">
      <c r="A19" s="16"/>
      <c r="B19" s="17" t="s">
        <v>36</v>
      </c>
      <c r="C19" s="16" t="s">
        <v>37</v>
      </c>
      <c r="D19" s="14">
        <v>6</v>
      </c>
      <c r="E19" s="14"/>
      <c r="F19" s="14"/>
      <c r="G19" s="14"/>
      <c r="H19" s="1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s="2" customFormat="1" hidden="1">
      <c r="A20" s="16" t="s">
        <v>38</v>
      </c>
      <c r="B20" s="17" t="s">
        <v>39</v>
      </c>
      <c r="C20" s="16" t="s">
        <v>22</v>
      </c>
      <c r="D20" s="14">
        <v>20.9</v>
      </c>
      <c r="E20" s="14"/>
      <c r="F20" s="14"/>
      <c r="G20" s="14"/>
      <c r="H20" s="1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s="2" customFormat="1" hidden="1">
      <c r="A21" s="16"/>
      <c r="B21" s="17" t="s">
        <v>40</v>
      </c>
      <c r="C21" s="16" t="s">
        <v>37</v>
      </c>
      <c r="D21" s="14">
        <v>24</v>
      </c>
      <c r="E21" s="14"/>
      <c r="F21" s="14"/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s="2" customFormat="1" hidden="1">
      <c r="A22" s="16"/>
      <c r="B22" s="17" t="s">
        <v>41</v>
      </c>
      <c r="C22" s="16" t="s">
        <v>42</v>
      </c>
      <c r="D22" s="14">
        <v>97.2</v>
      </c>
      <c r="E22" s="14"/>
      <c r="F22" s="14"/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s="2" customFormat="1" hidden="1">
      <c r="A23" s="16" t="s">
        <v>43</v>
      </c>
      <c r="B23" s="17" t="s">
        <v>44</v>
      </c>
      <c r="C23" s="16" t="s">
        <v>22</v>
      </c>
      <c r="D23" s="14">
        <v>1180.7</v>
      </c>
      <c r="E23" s="14"/>
      <c r="F23" s="14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s="2" customFormat="1" hidden="1">
      <c r="A24" s="16" t="s">
        <v>45</v>
      </c>
      <c r="B24" s="17" t="s">
        <v>46</v>
      </c>
      <c r="C24" s="16" t="s">
        <v>22</v>
      </c>
      <c r="D24" s="14">
        <v>920</v>
      </c>
      <c r="E24" s="14"/>
      <c r="F24" s="14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s="2" customFormat="1" hidden="1">
      <c r="A25" s="16" t="s">
        <v>47</v>
      </c>
      <c r="B25" s="17" t="s">
        <v>48</v>
      </c>
      <c r="C25" s="16" t="s">
        <v>22</v>
      </c>
      <c r="D25" s="14">
        <v>1180.7</v>
      </c>
      <c r="E25" s="14"/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s="2" customFormat="1" hidden="1">
      <c r="A26" s="16" t="s">
        <v>49</v>
      </c>
      <c r="B26" s="17" t="s">
        <v>50</v>
      </c>
      <c r="C26" s="16" t="s">
        <v>22</v>
      </c>
      <c r="D26" s="14">
        <v>611.5</v>
      </c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s="2" customFormat="1" hidden="1">
      <c r="A27" s="16"/>
      <c r="B27" s="17" t="s">
        <v>51</v>
      </c>
      <c r="C27" s="16" t="s">
        <v>52</v>
      </c>
      <c r="D27" s="14">
        <v>545.4</v>
      </c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s="2" customFormat="1" hidden="1">
      <c r="A28" s="16"/>
      <c r="B28" s="17" t="s">
        <v>53</v>
      </c>
      <c r="C28" s="16" t="s">
        <v>22</v>
      </c>
      <c r="D28" s="14">
        <v>787.15</v>
      </c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s="2" customFormat="1" hidden="1">
      <c r="A29" s="16"/>
      <c r="B29" s="17" t="s">
        <v>54</v>
      </c>
      <c r="C29" s="16" t="s">
        <v>55</v>
      </c>
      <c r="D29" s="14">
        <v>1</v>
      </c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s="2" customFormat="1" hidden="1">
      <c r="A30" s="16"/>
      <c r="B30" s="17" t="s">
        <v>56</v>
      </c>
      <c r="C30" s="16" t="s">
        <v>55</v>
      </c>
      <c r="D30" s="14">
        <v>1</v>
      </c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s="2" customFormat="1" ht="22.8" hidden="1">
      <c r="A31" s="16" t="s">
        <v>52</v>
      </c>
      <c r="B31" s="17" t="s">
        <v>57</v>
      </c>
      <c r="C31" s="16" t="s">
        <v>58</v>
      </c>
      <c r="D31" s="14">
        <v>0.14000000000000001</v>
      </c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s="2" customFormat="1" hidden="1">
      <c r="A32" s="16" t="s">
        <v>59</v>
      </c>
      <c r="B32" s="17" t="s">
        <v>60</v>
      </c>
      <c r="C32" s="16" t="s">
        <v>22</v>
      </c>
      <c r="D32" s="14">
        <v>489</v>
      </c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s="2" customFormat="1" hidden="1">
      <c r="A33" s="19"/>
      <c r="B33" s="19"/>
      <c r="C33" s="20"/>
      <c r="D33" s="21"/>
      <c r="E33" s="21"/>
      <c r="F33" s="21"/>
      <c r="G33" s="21"/>
      <c r="H33" s="2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s="25" customFormat="1" ht="10.199999999999999">
      <c r="A34" s="206" t="s">
        <v>61</v>
      </c>
      <c r="B34" s="206"/>
      <c r="C34" s="206"/>
      <c r="D34" s="22"/>
      <c r="E34" s="22"/>
      <c r="F34" s="22"/>
      <c r="G34" s="22"/>
      <c r="H34" s="22"/>
      <c r="I34" s="22"/>
      <c r="J34" s="22"/>
      <c r="K34" s="22"/>
      <c r="L34" s="23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</row>
    <row r="35" spans="1:40" s="25" customFormat="1" ht="10.199999999999999">
      <c r="A35" s="206" t="s">
        <v>62</v>
      </c>
      <c r="B35" s="206"/>
      <c r="C35" s="206"/>
      <c r="D35" s="22"/>
      <c r="E35" s="22"/>
      <c r="F35" s="22"/>
      <c r="G35" s="22"/>
      <c r="H35" s="22"/>
      <c r="I35" s="22"/>
      <c r="J35" s="22"/>
      <c r="K35" s="22"/>
      <c r="L35" s="23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</row>
    <row r="36" spans="1:40" s="25" customFormat="1" ht="10.199999999999999">
      <c r="A36" s="206" t="s">
        <v>63</v>
      </c>
      <c r="B36" s="206"/>
      <c r="C36" s="206"/>
      <c r="D36" s="22"/>
      <c r="E36" s="22"/>
      <c r="F36" s="22"/>
      <c r="G36" s="22"/>
      <c r="H36" s="22"/>
      <c r="I36" s="22"/>
      <c r="J36" s="22"/>
      <c r="K36" s="22"/>
      <c r="L36" s="23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</row>
    <row r="37" spans="1:40" s="25" customFormat="1" ht="10.199999999999999">
      <c r="A37" s="26"/>
      <c r="B37" s="27"/>
      <c r="C37" s="28"/>
      <c r="D37" s="28"/>
      <c r="E37" s="28"/>
      <c r="F37" s="28"/>
      <c r="G37" s="28"/>
      <c r="H37" s="28"/>
      <c r="I37" s="28"/>
      <c r="J37" s="23"/>
      <c r="K37" s="29"/>
      <c r="L37" s="23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</row>
    <row r="38" spans="1:40" s="25" customFormat="1" ht="10.199999999999999">
      <c r="A38" s="206" t="s">
        <v>64</v>
      </c>
      <c r="B38" s="206"/>
      <c r="C38" s="206"/>
      <c r="D38" s="22"/>
      <c r="E38" s="22"/>
      <c r="F38" s="22"/>
      <c r="G38" s="22"/>
      <c r="H38" s="22"/>
      <c r="I38" s="22"/>
      <c r="J38" s="22"/>
      <c r="K38" s="22"/>
      <c r="L38" s="23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</row>
    <row r="39" spans="1:40" s="25" customFormat="1" ht="10.199999999999999">
      <c r="A39" s="26"/>
      <c r="B39" s="27"/>
      <c r="C39" s="28"/>
      <c r="D39" s="28"/>
      <c r="E39" s="28"/>
      <c r="F39" s="28"/>
      <c r="G39" s="28"/>
      <c r="H39" s="28"/>
      <c r="I39" s="28"/>
      <c r="J39" s="23"/>
      <c r="K39" s="29"/>
      <c r="L39" s="23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</row>
    <row r="40" spans="1:40" s="25" customFormat="1" ht="10.199999999999999">
      <c r="A40" s="206" t="s">
        <v>65</v>
      </c>
      <c r="B40" s="206"/>
      <c r="C40" s="206"/>
      <c r="D40" s="22"/>
      <c r="E40" s="22"/>
      <c r="F40" s="22"/>
      <c r="G40" s="22"/>
      <c r="H40" s="22"/>
      <c r="I40" s="22"/>
      <c r="J40" s="22"/>
      <c r="K40" s="22"/>
      <c r="L40" s="23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</row>
    <row r="41" spans="1:40" s="25" customFormat="1" ht="10.199999999999999">
      <c r="A41" s="206" t="s">
        <v>66</v>
      </c>
      <c r="B41" s="206"/>
      <c r="C41" s="206"/>
      <c r="D41" s="22"/>
      <c r="E41" s="22"/>
      <c r="F41" s="22"/>
      <c r="G41" s="22"/>
      <c r="H41" s="22"/>
      <c r="I41" s="22"/>
      <c r="J41" s="22"/>
      <c r="K41" s="22"/>
      <c r="L41" s="23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</row>
    <row r="42" spans="1:40" s="25" customFormat="1" ht="10.199999999999999">
      <c r="A42" s="200" t="s">
        <v>67</v>
      </c>
      <c r="B42" s="200"/>
      <c r="C42" s="200"/>
      <c r="D42" s="22"/>
      <c r="E42" s="22"/>
      <c r="F42" s="22"/>
      <c r="G42" s="22"/>
      <c r="H42" s="22"/>
      <c r="I42" s="22"/>
      <c r="J42" s="22"/>
      <c r="K42" s="22"/>
      <c r="L42" s="23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</row>
    <row r="43" spans="1:40" s="25" customFormat="1" ht="10.199999999999999">
      <c r="A43" s="26" t="s">
        <v>68</v>
      </c>
      <c r="B43" s="26"/>
      <c r="C43" s="22"/>
      <c r="D43" s="22"/>
      <c r="E43" s="22"/>
      <c r="F43" s="22"/>
      <c r="G43" s="22"/>
      <c r="H43" s="22"/>
      <c r="I43" s="22"/>
      <c r="J43" s="22"/>
      <c r="K43" s="22"/>
      <c r="L43" s="23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</row>
    <row r="44" spans="1:40" s="25" customFormat="1" ht="10.199999999999999">
      <c r="A44" s="26" t="s">
        <v>69</v>
      </c>
      <c r="B44" s="26"/>
      <c r="C44" s="22"/>
      <c r="D44" s="22"/>
      <c r="E44" s="22"/>
      <c r="F44" s="22"/>
      <c r="G44" s="22"/>
      <c r="H44" s="22"/>
      <c r="I44" s="22"/>
      <c r="J44" s="22"/>
      <c r="K44" s="22"/>
      <c r="L44" s="23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</row>
    <row r="45" spans="1:40" s="25" customFormat="1" ht="10.199999999999999">
      <c r="A45" s="26" t="s">
        <v>70</v>
      </c>
      <c r="B45" s="26"/>
      <c r="C45" s="22"/>
      <c r="D45" s="22"/>
      <c r="E45" s="22"/>
      <c r="F45" s="22"/>
      <c r="G45" s="22"/>
      <c r="H45" s="22"/>
      <c r="I45" s="22"/>
      <c r="J45" s="22"/>
      <c r="K45" s="22"/>
      <c r="L45" s="23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</row>
    <row r="46" spans="1:40" s="25" customFormat="1" ht="10.199999999999999">
      <c r="A46" s="26" t="s">
        <v>71</v>
      </c>
      <c r="B46" s="26"/>
      <c r="C46" s="22"/>
      <c r="D46" s="22"/>
      <c r="E46" s="22"/>
      <c r="F46" s="22"/>
      <c r="G46" s="22"/>
      <c r="H46" s="22"/>
      <c r="I46" s="22"/>
      <c r="J46" s="22"/>
      <c r="K46" s="22"/>
      <c r="L46" s="23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</row>
    <row r="47" spans="1:40" s="25" customFormat="1" ht="10.199999999999999">
      <c r="A47" s="26" t="s">
        <v>72</v>
      </c>
      <c r="B47" s="26"/>
      <c r="C47" s="22"/>
      <c r="D47" s="22"/>
      <c r="E47" s="22"/>
      <c r="F47" s="22"/>
      <c r="G47" s="22"/>
      <c r="H47" s="22"/>
      <c r="I47" s="22"/>
      <c r="J47" s="22"/>
      <c r="K47" s="22"/>
      <c r="L47" s="23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</row>
    <row r="48" spans="1:40" s="25" customFormat="1" ht="10.199999999999999">
      <c r="A48" s="26" t="s">
        <v>73</v>
      </c>
      <c r="B48" s="26"/>
      <c r="C48" s="22"/>
      <c r="D48" s="22"/>
      <c r="E48" s="22"/>
      <c r="F48" s="22"/>
      <c r="G48" s="22"/>
      <c r="H48" s="22"/>
      <c r="I48" s="22"/>
      <c r="J48" s="22"/>
      <c r="K48" s="22"/>
      <c r="L48" s="23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</row>
    <row r="49" spans="1:43" s="25" customFormat="1" ht="10.199999999999999">
      <c r="A49" s="26" t="s">
        <v>74</v>
      </c>
      <c r="B49" s="26"/>
      <c r="C49" s="22"/>
      <c r="D49" s="22"/>
      <c r="E49" s="22"/>
      <c r="F49" s="22"/>
      <c r="G49" s="22"/>
      <c r="H49" s="22"/>
      <c r="I49" s="22"/>
      <c r="J49" s="22"/>
      <c r="K49" s="22"/>
      <c r="L49" s="23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</row>
    <row r="50" spans="1:43" s="25" customFormat="1" ht="10.199999999999999">
      <c r="A50" s="26" t="s">
        <v>75</v>
      </c>
      <c r="B50" s="26"/>
      <c r="C50" s="22"/>
      <c r="D50" s="22"/>
      <c r="E50" s="22"/>
      <c r="F50" s="22"/>
      <c r="G50" s="22"/>
      <c r="H50" s="22"/>
      <c r="I50" s="22"/>
      <c r="J50" s="22"/>
      <c r="K50" s="22"/>
      <c r="L50" s="23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</row>
    <row r="51" spans="1:43" s="25" customFormat="1" ht="10.199999999999999">
      <c r="A51" s="26" t="s">
        <v>76</v>
      </c>
      <c r="B51" s="26"/>
      <c r="C51" s="22"/>
      <c r="D51" s="22"/>
      <c r="E51" s="22"/>
      <c r="F51" s="22"/>
      <c r="G51" s="22"/>
      <c r="H51" s="22"/>
      <c r="I51" s="22"/>
      <c r="J51" s="22"/>
      <c r="K51" s="22"/>
      <c r="L51" s="23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</row>
    <row r="52" spans="1:43" s="25" customFormat="1" ht="10.199999999999999">
      <c r="A52" s="26" t="s">
        <v>77</v>
      </c>
      <c r="B52" s="26"/>
      <c r="C52" s="22"/>
      <c r="D52" s="22"/>
      <c r="E52" s="22"/>
      <c r="F52" s="22"/>
      <c r="G52" s="22"/>
      <c r="H52" s="22"/>
      <c r="I52" s="22"/>
      <c r="J52" s="22"/>
      <c r="K52" s="22"/>
      <c r="L52" s="23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</row>
    <row r="53" spans="1:43" s="33" customFormat="1" ht="12" customHeight="1" thickBot="1">
      <c r="A53" s="30"/>
      <c r="B53" s="30"/>
      <c r="C53" s="31"/>
      <c r="D53" s="31"/>
      <c r="E53" s="31"/>
      <c r="F53" s="31"/>
      <c r="G53" s="31"/>
      <c r="H53" s="31"/>
      <c r="I53" s="205"/>
      <c r="J53" s="205"/>
      <c r="K53" s="205"/>
      <c r="L53" s="205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2"/>
      <c r="AD53" s="31"/>
      <c r="AE53" s="31"/>
      <c r="AF53" s="207" t="s">
        <v>78</v>
      </c>
      <c r="AG53" s="208"/>
      <c r="AH53" s="208"/>
      <c r="AI53" s="208"/>
      <c r="AJ53" s="208"/>
      <c r="AK53" s="208"/>
      <c r="AL53" s="208"/>
      <c r="AM53" s="208"/>
      <c r="AN53" s="208"/>
    </row>
    <row r="54" spans="1:43" s="33" customFormat="1" ht="10.8" thickBot="1">
      <c r="A54" s="34"/>
      <c r="B54" s="35"/>
      <c r="C54" s="36"/>
      <c r="D54" s="36"/>
      <c r="E54" s="36"/>
      <c r="F54" s="36"/>
      <c r="G54" s="36"/>
      <c r="H54" s="37"/>
      <c r="I54" s="202" t="s">
        <v>79</v>
      </c>
      <c r="J54" s="203"/>
      <c r="K54" s="203"/>
      <c r="L54" s="204"/>
      <c r="M54" s="202" t="s">
        <v>80</v>
      </c>
      <c r="N54" s="203"/>
      <c r="O54" s="203"/>
      <c r="P54" s="204"/>
      <c r="Q54" s="202" t="s">
        <v>81</v>
      </c>
      <c r="R54" s="203"/>
      <c r="S54" s="203"/>
      <c r="T54" s="204"/>
      <c r="U54" s="202" t="s">
        <v>82</v>
      </c>
      <c r="V54" s="203"/>
      <c r="W54" s="203"/>
      <c r="X54" s="204"/>
      <c r="Y54" s="202" t="s">
        <v>83</v>
      </c>
      <c r="Z54" s="203"/>
      <c r="AA54" s="203"/>
      <c r="AB54" s="204"/>
      <c r="AC54" s="202" t="s">
        <v>84</v>
      </c>
      <c r="AD54" s="203"/>
      <c r="AE54" s="203"/>
      <c r="AF54" s="204"/>
      <c r="AG54" s="202" t="s">
        <v>85</v>
      </c>
      <c r="AH54" s="203"/>
      <c r="AI54" s="203"/>
      <c r="AJ54" s="204"/>
      <c r="AK54" s="202" t="s">
        <v>86</v>
      </c>
      <c r="AL54" s="203"/>
      <c r="AM54" s="203"/>
      <c r="AN54" s="204"/>
    </row>
    <row r="55" spans="1:43" s="33" customFormat="1" ht="10.199999999999999">
      <c r="A55" s="38"/>
      <c r="B55" s="39" t="s">
        <v>87</v>
      </c>
      <c r="C55" s="40"/>
      <c r="D55" s="41"/>
      <c r="E55" s="40"/>
      <c r="F55" s="40"/>
      <c r="G55" s="40"/>
      <c r="H55" s="42" t="s">
        <v>88</v>
      </c>
      <c r="I55" s="43" t="s">
        <v>89</v>
      </c>
      <c r="J55" s="44" t="s">
        <v>90</v>
      </c>
      <c r="K55" s="44" t="s">
        <v>91</v>
      </c>
      <c r="L55" s="45" t="s">
        <v>92</v>
      </c>
      <c r="M55" s="43" t="s">
        <v>89</v>
      </c>
      <c r="N55" s="44" t="s">
        <v>90</v>
      </c>
      <c r="O55" s="44" t="s">
        <v>91</v>
      </c>
      <c r="P55" s="46" t="s">
        <v>92</v>
      </c>
      <c r="Q55" s="47" t="s">
        <v>89</v>
      </c>
      <c r="R55" s="48" t="s">
        <v>90</v>
      </c>
      <c r="S55" s="48" t="s">
        <v>91</v>
      </c>
      <c r="T55" s="49" t="s">
        <v>92</v>
      </c>
      <c r="U55" s="50" t="s">
        <v>89</v>
      </c>
      <c r="V55" s="48" t="s">
        <v>90</v>
      </c>
      <c r="W55" s="48" t="s">
        <v>91</v>
      </c>
      <c r="X55" s="49" t="s">
        <v>92</v>
      </c>
      <c r="Y55" s="47" t="s">
        <v>89</v>
      </c>
      <c r="Z55" s="48" t="s">
        <v>90</v>
      </c>
      <c r="AA55" s="48" t="s">
        <v>91</v>
      </c>
      <c r="AB55" s="49" t="s">
        <v>92</v>
      </c>
      <c r="AC55" s="47" t="s">
        <v>89</v>
      </c>
      <c r="AD55" s="48" t="s">
        <v>90</v>
      </c>
      <c r="AE55" s="48" t="s">
        <v>91</v>
      </c>
      <c r="AF55" s="49" t="s">
        <v>92</v>
      </c>
      <c r="AG55" s="47" t="s">
        <v>89</v>
      </c>
      <c r="AH55" s="48" t="s">
        <v>90</v>
      </c>
      <c r="AI55" s="48" t="s">
        <v>91</v>
      </c>
      <c r="AJ55" s="49" t="s">
        <v>92</v>
      </c>
      <c r="AK55" s="47" t="s">
        <v>89</v>
      </c>
      <c r="AL55" s="48" t="s">
        <v>90</v>
      </c>
      <c r="AM55" s="48" t="s">
        <v>91</v>
      </c>
      <c r="AN55" s="49" t="s">
        <v>92</v>
      </c>
    </row>
    <row r="56" spans="1:43" s="33" customFormat="1" ht="20.399999999999999">
      <c r="A56" s="38" t="s">
        <v>93</v>
      </c>
      <c r="B56" s="51" t="s">
        <v>94</v>
      </c>
      <c r="C56" s="40" t="s">
        <v>95</v>
      </c>
      <c r="D56" s="52">
        <v>106.28</v>
      </c>
      <c r="E56" s="40" t="s">
        <v>96</v>
      </c>
      <c r="F56" s="40">
        <v>52</v>
      </c>
      <c r="G56" s="53">
        <v>3.64</v>
      </c>
      <c r="H56" s="54">
        <f>G56*F56*D56/1000</f>
        <v>20.116678400000001</v>
      </c>
      <c r="I56" s="52">
        <v>106.28</v>
      </c>
      <c r="J56" s="40">
        <v>4</v>
      </c>
      <c r="K56" s="53">
        <v>4.6900000000000004</v>
      </c>
      <c r="L56" s="55">
        <f>I56*J56*K56</f>
        <v>1993.8128000000002</v>
      </c>
      <c r="M56" s="52">
        <v>106.28</v>
      </c>
      <c r="N56" s="40">
        <v>4</v>
      </c>
      <c r="O56" s="56">
        <v>4.6900000000000004</v>
      </c>
      <c r="P56" s="55">
        <f>M56*N56*O56</f>
        <v>1993.8128000000002</v>
      </c>
      <c r="Q56" s="52">
        <v>106.28</v>
      </c>
      <c r="R56" s="40">
        <v>5</v>
      </c>
      <c r="S56" s="56">
        <v>4.6900000000000004</v>
      </c>
      <c r="T56" s="55">
        <f>Q56*R56*S56</f>
        <v>2492.2660000000001</v>
      </c>
      <c r="U56" s="52">
        <v>106.28</v>
      </c>
      <c r="V56" s="40">
        <v>4</v>
      </c>
      <c r="W56" s="56">
        <v>4.6900000000000004</v>
      </c>
      <c r="X56" s="55">
        <f>U56*V56*W56</f>
        <v>1993.8128000000002</v>
      </c>
      <c r="Y56" s="52">
        <v>106.28</v>
      </c>
      <c r="Z56" s="40">
        <v>4</v>
      </c>
      <c r="AA56" s="56">
        <v>4.6900000000000004</v>
      </c>
      <c r="AB56" s="55">
        <f>Y56*Z56*AA56</f>
        <v>1993.8128000000002</v>
      </c>
      <c r="AC56" s="52">
        <v>106.28</v>
      </c>
      <c r="AD56" s="40">
        <v>5</v>
      </c>
      <c r="AE56" s="56">
        <v>4.6900000000000004</v>
      </c>
      <c r="AF56" s="55">
        <f>AC56*AD56*AE56</f>
        <v>2492.2660000000001</v>
      </c>
      <c r="AG56" s="52">
        <v>106.28</v>
      </c>
      <c r="AH56" s="40">
        <v>4</v>
      </c>
      <c r="AI56" s="56">
        <v>4.6900000000000004</v>
      </c>
      <c r="AJ56" s="55">
        <f>AG56*AH56*AI56</f>
        <v>1993.8128000000002</v>
      </c>
      <c r="AK56" s="52">
        <v>106.28</v>
      </c>
      <c r="AL56" s="40">
        <v>5</v>
      </c>
      <c r="AM56" s="56">
        <v>4.6900000000000004</v>
      </c>
      <c r="AN56" s="55">
        <f>AK56*AL56*AM56</f>
        <v>2492.2660000000001</v>
      </c>
      <c r="AO56" s="57">
        <f>L56+P56+T56+X56+AB56+AF56+AJ56+AN56</f>
        <v>17445.862000000001</v>
      </c>
      <c r="AQ56" s="33">
        <v>17445.862000000001</v>
      </c>
    </row>
    <row r="57" spans="1:43" s="33" customFormat="1" ht="20.399999999999999">
      <c r="A57" s="38"/>
      <c r="B57" s="51" t="s">
        <v>97</v>
      </c>
      <c r="C57" s="40" t="s">
        <v>98</v>
      </c>
      <c r="D57" s="52">
        <v>195.86</v>
      </c>
      <c r="E57" s="40" t="s">
        <v>99</v>
      </c>
      <c r="F57" s="40">
        <v>24</v>
      </c>
      <c r="G57" s="53">
        <v>3.3</v>
      </c>
      <c r="H57" s="54">
        <f t="shared" ref="H57:H63" si="1">G57*F57*D57/1000</f>
        <v>15.512111999999998</v>
      </c>
      <c r="I57" s="52">
        <v>195.86</v>
      </c>
      <c r="J57" s="40">
        <v>2</v>
      </c>
      <c r="K57" s="53">
        <v>4.24</v>
      </c>
      <c r="L57" s="55">
        <f>I57*J57*K57</f>
        <v>1660.8928000000003</v>
      </c>
      <c r="M57" s="52">
        <v>195.86</v>
      </c>
      <c r="N57" s="40">
        <v>2</v>
      </c>
      <c r="O57" s="53">
        <v>4.24</v>
      </c>
      <c r="P57" s="55">
        <f>M57*N57*O57</f>
        <v>1660.8928000000003</v>
      </c>
      <c r="Q57" s="52">
        <v>195.86</v>
      </c>
      <c r="R57" s="40">
        <v>2</v>
      </c>
      <c r="S57" s="53">
        <v>4.24</v>
      </c>
      <c r="T57" s="55">
        <f>Q57*R57*S57</f>
        <v>1660.8928000000003</v>
      </c>
      <c r="U57" s="52">
        <v>195.86</v>
      </c>
      <c r="V57" s="40">
        <v>2</v>
      </c>
      <c r="W57" s="53">
        <v>4.24</v>
      </c>
      <c r="X57" s="55">
        <f>U57*V57*W57</f>
        <v>1660.8928000000003</v>
      </c>
      <c r="Y57" s="52">
        <v>195.86</v>
      </c>
      <c r="Z57" s="40">
        <v>2</v>
      </c>
      <c r="AA57" s="53">
        <v>4.24</v>
      </c>
      <c r="AB57" s="55">
        <f>Y57*Z57*AA57</f>
        <v>1660.8928000000003</v>
      </c>
      <c r="AC57" s="52">
        <v>195.86</v>
      </c>
      <c r="AD57" s="40">
        <v>2</v>
      </c>
      <c r="AE57" s="53">
        <v>4.24</v>
      </c>
      <c r="AF57" s="55">
        <f>AC57*AD57*AE57</f>
        <v>1660.8928000000003</v>
      </c>
      <c r="AG57" s="52">
        <v>195.86</v>
      </c>
      <c r="AH57" s="40">
        <v>2</v>
      </c>
      <c r="AI57" s="53">
        <v>4.24</v>
      </c>
      <c r="AJ57" s="55">
        <f>AG57*AH57*AI57</f>
        <v>1660.8928000000003</v>
      </c>
      <c r="AK57" s="52">
        <v>195.86</v>
      </c>
      <c r="AL57" s="40">
        <v>2</v>
      </c>
      <c r="AM57" s="53">
        <v>4.24</v>
      </c>
      <c r="AN57" s="55">
        <f>AK57*AL57*AM57</f>
        <v>1660.8928000000003</v>
      </c>
      <c r="AO57" s="57">
        <f t="shared" ref="AO57:AO120" si="2">L57+P57+T57+X57+AB57+AF57+AJ57+AN57</f>
        <v>13287.142400000001</v>
      </c>
      <c r="AQ57" s="33">
        <v>13287.142400000001</v>
      </c>
    </row>
    <row r="58" spans="1:43" s="33" customFormat="1" ht="20.399999999999999">
      <c r="A58" s="38" t="s">
        <v>100</v>
      </c>
      <c r="B58" s="51" t="s">
        <v>101</v>
      </c>
      <c r="C58" s="40" t="s">
        <v>95</v>
      </c>
      <c r="D58" s="52">
        <v>106.28</v>
      </c>
      <c r="E58" s="40" t="s">
        <v>102</v>
      </c>
      <c r="F58" s="40">
        <v>24</v>
      </c>
      <c r="G58" s="53">
        <v>5.01</v>
      </c>
      <c r="H58" s="54">
        <f t="shared" si="1"/>
        <v>12.7791072</v>
      </c>
      <c r="I58" s="52">
        <v>106.28</v>
      </c>
      <c r="J58" s="40">
        <v>2</v>
      </c>
      <c r="K58" s="53">
        <v>6.44</v>
      </c>
      <c r="L58" s="55">
        <f>I58*J58*K58</f>
        <v>1368.8864000000001</v>
      </c>
      <c r="M58" s="52">
        <v>106.28</v>
      </c>
      <c r="N58" s="40">
        <v>2</v>
      </c>
      <c r="O58" s="53">
        <v>6.44</v>
      </c>
      <c r="P58" s="55">
        <f>M58*N58*O58</f>
        <v>1368.8864000000001</v>
      </c>
      <c r="Q58" s="52">
        <v>106.28</v>
      </c>
      <c r="R58" s="40">
        <v>2</v>
      </c>
      <c r="S58" s="53">
        <v>6.44</v>
      </c>
      <c r="T58" s="55">
        <f>Q58*R58*S58</f>
        <v>1368.8864000000001</v>
      </c>
      <c r="U58" s="52">
        <v>106.28</v>
      </c>
      <c r="V58" s="40">
        <v>2</v>
      </c>
      <c r="W58" s="53">
        <v>6.44</v>
      </c>
      <c r="X58" s="55">
        <f>U58*V58*W58</f>
        <v>1368.8864000000001</v>
      </c>
      <c r="Y58" s="52">
        <v>106.28</v>
      </c>
      <c r="Z58" s="40">
        <v>2</v>
      </c>
      <c r="AA58" s="53">
        <v>6.44</v>
      </c>
      <c r="AB58" s="55">
        <f>Y58*Z58*AA58</f>
        <v>1368.8864000000001</v>
      </c>
      <c r="AC58" s="52">
        <v>106.28</v>
      </c>
      <c r="AD58" s="40">
        <v>2</v>
      </c>
      <c r="AE58" s="53">
        <v>6.44</v>
      </c>
      <c r="AF58" s="55">
        <f>AC58*AD58*AE58</f>
        <v>1368.8864000000001</v>
      </c>
      <c r="AG58" s="52">
        <v>106.28</v>
      </c>
      <c r="AH58" s="40">
        <v>2</v>
      </c>
      <c r="AI58" s="53">
        <v>6.44</v>
      </c>
      <c r="AJ58" s="55">
        <f>AG58*AH58*AI58</f>
        <v>1368.8864000000001</v>
      </c>
      <c r="AK58" s="52">
        <v>106.28</v>
      </c>
      <c r="AL58" s="40">
        <v>2</v>
      </c>
      <c r="AM58" s="53">
        <v>6.44</v>
      </c>
      <c r="AN58" s="55">
        <f>AK58*AL58*AM58</f>
        <v>1368.8864000000001</v>
      </c>
      <c r="AO58" s="57">
        <f t="shared" si="2"/>
        <v>10951.091199999999</v>
      </c>
      <c r="AQ58" s="33">
        <v>10951.091199999999</v>
      </c>
    </row>
    <row r="59" spans="1:43" s="33" customFormat="1" ht="20.399999999999999">
      <c r="A59" s="38"/>
      <c r="B59" s="51" t="s">
        <v>103</v>
      </c>
      <c r="C59" s="40" t="s">
        <v>95</v>
      </c>
      <c r="D59" s="52">
        <v>195.86</v>
      </c>
      <c r="E59" s="40" t="s">
        <v>102</v>
      </c>
      <c r="F59" s="40">
        <v>24</v>
      </c>
      <c r="G59" s="53">
        <v>3.88</v>
      </c>
      <c r="H59" s="54">
        <f t="shared" si="1"/>
        <v>18.238483200000001</v>
      </c>
      <c r="I59" s="52">
        <v>195.86</v>
      </c>
      <c r="J59" s="40">
        <v>2</v>
      </c>
      <c r="K59" s="53">
        <v>4.96</v>
      </c>
      <c r="L59" s="55">
        <f>I59*J59*K59</f>
        <v>1942.9312000000002</v>
      </c>
      <c r="M59" s="52">
        <v>195.86</v>
      </c>
      <c r="N59" s="40">
        <v>2</v>
      </c>
      <c r="O59" s="53">
        <v>4.96</v>
      </c>
      <c r="P59" s="55">
        <f>M59*N59*O59</f>
        <v>1942.9312000000002</v>
      </c>
      <c r="Q59" s="52">
        <v>195.86</v>
      </c>
      <c r="R59" s="40">
        <v>2</v>
      </c>
      <c r="S59" s="53">
        <v>4.96</v>
      </c>
      <c r="T59" s="55">
        <f>Q59*R59*S59</f>
        <v>1942.9312000000002</v>
      </c>
      <c r="U59" s="52">
        <v>195.86</v>
      </c>
      <c r="V59" s="40">
        <v>2</v>
      </c>
      <c r="W59" s="53">
        <v>4.96</v>
      </c>
      <c r="X59" s="55">
        <f>U59*V59*W59</f>
        <v>1942.9312000000002</v>
      </c>
      <c r="Y59" s="52">
        <v>195.86</v>
      </c>
      <c r="Z59" s="40">
        <v>2</v>
      </c>
      <c r="AA59" s="53">
        <v>4.96</v>
      </c>
      <c r="AB59" s="55">
        <f>Y59*Z59*AA59</f>
        <v>1942.9312000000002</v>
      </c>
      <c r="AC59" s="52">
        <v>195.86</v>
      </c>
      <c r="AD59" s="40">
        <v>2</v>
      </c>
      <c r="AE59" s="53">
        <v>4.96</v>
      </c>
      <c r="AF59" s="55">
        <f>AC59*AD59*AE59</f>
        <v>1942.9312000000002</v>
      </c>
      <c r="AG59" s="52">
        <v>195.86</v>
      </c>
      <c r="AH59" s="40">
        <v>2</v>
      </c>
      <c r="AI59" s="53">
        <v>4.96</v>
      </c>
      <c r="AJ59" s="55">
        <f>AG59*AH59*AI59</f>
        <v>1942.9312000000002</v>
      </c>
      <c r="AK59" s="52">
        <v>195.86</v>
      </c>
      <c r="AL59" s="40">
        <v>2</v>
      </c>
      <c r="AM59" s="53">
        <v>4.96</v>
      </c>
      <c r="AN59" s="55">
        <f>AK59*AL59*AM59</f>
        <v>1942.9312000000002</v>
      </c>
      <c r="AO59" s="57">
        <f t="shared" si="2"/>
        <v>15543.449600000004</v>
      </c>
      <c r="AQ59" s="33">
        <v>15543.449600000004</v>
      </c>
    </row>
    <row r="60" spans="1:43" s="33" customFormat="1" ht="30.6">
      <c r="A60" s="38" t="s">
        <v>104</v>
      </c>
      <c r="B60" s="51" t="s">
        <v>105</v>
      </c>
      <c r="C60" s="40" t="s">
        <v>106</v>
      </c>
      <c r="D60" s="40">
        <v>764.75</v>
      </c>
      <c r="E60" s="40" t="s">
        <v>107</v>
      </c>
      <c r="F60" s="40">
        <v>1</v>
      </c>
      <c r="G60" s="53">
        <v>5.04</v>
      </c>
      <c r="H60" s="54">
        <f t="shared" si="1"/>
        <v>3.8543400000000001</v>
      </c>
      <c r="I60" s="40">
        <v>764.75</v>
      </c>
      <c r="J60" s="40"/>
      <c r="K60" s="53">
        <v>6.47</v>
      </c>
      <c r="L60" s="55">
        <f>K60*J60*I60</f>
        <v>0</v>
      </c>
      <c r="M60" s="40">
        <v>764.75</v>
      </c>
      <c r="N60" s="40"/>
      <c r="O60" s="53">
        <v>6.47</v>
      </c>
      <c r="P60" s="55">
        <f>O60*N60*M60</f>
        <v>0</v>
      </c>
      <c r="Q60" s="40">
        <v>764.75</v>
      </c>
      <c r="R60" s="40"/>
      <c r="S60" s="53">
        <v>6.47</v>
      </c>
      <c r="T60" s="55">
        <f>S60*R60*Q60</f>
        <v>0</v>
      </c>
      <c r="U60" s="40">
        <v>764.75</v>
      </c>
      <c r="V60" s="40"/>
      <c r="W60" s="53">
        <v>6.47</v>
      </c>
      <c r="X60" s="55">
        <f>W60*V60*U60</f>
        <v>0</v>
      </c>
      <c r="Y60" s="40">
        <v>764.75</v>
      </c>
      <c r="Z60" s="58"/>
      <c r="AA60" s="53">
        <v>6.47</v>
      </c>
      <c r="AB60" s="55">
        <f>AA60*Z60*Y60</f>
        <v>0</v>
      </c>
      <c r="AC60" s="40">
        <v>764.75</v>
      </c>
      <c r="AD60" s="40"/>
      <c r="AE60" s="53">
        <v>6.47</v>
      </c>
      <c r="AF60" s="55">
        <f>AE60*AD60*AC60</f>
        <v>0</v>
      </c>
      <c r="AG60" s="40">
        <v>764.75</v>
      </c>
      <c r="AH60" s="40">
        <v>1</v>
      </c>
      <c r="AI60" s="53">
        <v>6.47</v>
      </c>
      <c r="AJ60" s="55">
        <f>AI60*AH60*AG60</f>
        <v>4947.9324999999999</v>
      </c>
      <c r="AK60" s="40">
        <v>764.75</v>
      </c>
      <c r="AL60" s="40"/>
      <c r="AM60" s="53">
        <v>6.47</v>
      </c>
      <c r="AN60" s="55">
        <f>AM60*AL60*AK60</f>
        <v>0</v>
      </c>
      <c r="AO60" s="57">
        <f t="shared" si="2"/>
        <v>4947.9324999999999</v>
      </c>
      <c r="AQ60" s="33">
        <v>4947.9324999999999</v>
      </c>
    </row>
    <row r="61" spans="1:43" s="62" customFormat="1" ht="10.199999999999999">
      <c r="A61" s="59" t="s">
        <v>108</v>
      </c>
      <c r="B61" s="51" t="s">
        <v>109</v>
      </c>
      <c r="C61" s="40" t="s">
        <v>22</v>
      </c>
      <c r="D61" s="59">
        <v>37.619999999999997</v>
      </c>
      <c r="E61" s="40" t="s">
        <v>110</v>
      </c>
      <c r="F61" s="40">
        <v>1</v>
      </c>
      <c r="G61" s="53">
        <v>9.19</v>
      </c>
      <c r="H61" s="54">
        <f t="shared" si="1"/>
        <v>0.34572779999999992</v>
      </c>
      <c r="I61" s="32">
        <v>37.619999999999997</v>
      </c>
      <c r="J61" s="32"/>
      <c r="K61" s="53">
        <v>11.78</v>
      </c>
      <c r="L61" s="54">
        <f>K61*J61*H61/1000</f>
        <v>0</v>
      </c>
      <c r="M61" s="32">
        <v>37.619999999999997</v>
      </c>
      <c r="N61" s="32"/>
      <c r="O61" s="60">
        <v>11.78</v>
      </c>
      <c r="P61" s="54">
        <f>O61*N61*L61/1000</f>
        <v>0</v>
      </c>
      <c r="Q61" s="32">
        <v>37.619999999999997</v>
      </c>
      <c r="R61" s="32"/>
      <c r="S61" s="60">
        <v>11.78</v>
      </c>
      <c r="T61" s="54">
        <f>S61*R61*P61/1000</f>
        <v>0</v>
      </c>
      <c r="U61" s="32">
        <v>37.619999999999997</v>
      </c>
      <c r="V61" s="32"/>
      <c r="W61" s="60">
        <v>11.78</v>
      </c>
      <c r="X61" s="54">
        <f>W61*V61*T61/1000</f>
        <v>0</v>
      </c>
      <c r="Y61" s="32">
        <v>37.619999999999997</v>
      </c>
      <c r="Z61" s="61"/>
      <c r="AA61" s="60">
        <v>11.78</v>
      </c>
      <c r="AB61" s="54">
        <f>AA61*Z61*X61/1000</f>
        <v>0</v>
      </c>
      <c r="AC61" s="32">
        <v>37.619999999999997</v>
      </c>
      <c r="AD61" s="32"/>
      <c r="AE61" s="60">
        <v>11.78</v>
      </c>
      <c r="AF61" s="54">
        <f>AE61*AD61*AB61/1000</f>
        <v>0</v>
      </c>
      <c r="AG61" s="32">
        <v>37.619999999999997</v>
      </c>
      <c r="AH61" s="59"/>
      <c r="AI61" s="60">
        <v>11.78</v>
      </c>
      <c r="AJ61" s="54">
        <f>AI61*AH61*AF61/1000</f>
        <v>0</v>
      </c>
      <c r="AK61" s="32">
        <v>37.619999999999997</v>
      </c>
      <c r="AL61" s="32">
        <v>1</v>
      </c>
      <c r="AM61" s="60">
        <v>11.78</v>
      </c>
      <c r="AN61" s="54">
        <f>AK61*AL61*AM61</f>
        <v>443.16359999999997</v>
      </c>
      <c r="AO61" s="57">
        <f t="shared" si="2"/>
        <v>443.16359999999997</v>
      </c>
      <c r="AQ61" s="62">
        <v>443.16359999999997</v>
      </c>
    </row>
    <row r="62" spans="1:43" s="33" customFormat="1" ht="10.199999999999999">
      <c r="A62" s="38" t="s">
        <v>111</v>
      </c>
      <c r="B62" s="51" t="s">
        <v>112</v>
      </c>
      <c r="C62" s="40" t="s">
        <v>113</v>
      </c>
      <c r="D62" s="52">
        <v>110.34</v>
      </c>
      <c r="E62" s="40" t="s">
        <v>107</v>
      </c>
      <c r="F62" s="40">
        <v>1</v>
      </c>
      <c r="G62" s="53">
        <v>4.05</v>
      </c>
      <c r="H62" s="54">
        <f t="shared" si="1"/>
        <v>0.44687700000000002</v>
      </c>
      <c r="I62" s="52">
        <v>110.34</v>
      </c>
      <c r="J62" s="40"/>
      <c r="K62" s="53">
        <v>5.19</v>
      </c>
      <c r="L62" s="55">
        <f>K62*J62*I62</f>
        <v>0</v>
      </c>
      <c r="M62" s="52">
        <v>110.34</v>
      </c>
      <c r="N62" s="40"/>
      <c r="O62" s="60">
        <v>5.19</v>
      </c>
      <c r="P62" s="55">
        <f>O62*N62*M62</f>
        <v>0</v>
      </c>
      <c r="Q62" s="52">
        <v>110.34</v>
      </c>
      <c r="R62" s="40"/>
      <c r="S62" s="60">
        <v>5.19</v>
      </c>
      <c r="T62" s="55">
        <f>S62*R62*Q62</f>
        <v>0</v>
      </c>
      <c r="U62" s="52">
        <v>110.34</v>
      </c>
      <c r="V62" s="40"/>
      <c r="W62" s="60">
        <v>5.19</v>
      </c>
      <c r="X62" s="55">
        <f>W62*V62*U62</f>
        <v>0</v>
      </c>
      <c r="Y62" s="52">
        <v>110.34</v>
      </c>
      <c r="Z62" s="40"/>
      <c r="AA62" s="60">
        <v>5.19</v>
      </c>
      <c r="AB62" s="55">
        <f>AA62*Z62*Y62</f>
        <v>0</v>
      </c>
      <c r="AC62" s="52">
        <v>110.34</v>
      </c>
      <c r="AD62" s="40"/>
      <c r="AE62" s="60">
        <v>5.19</v>
      </c>
      <c r="AF62" s="55">
        <f>AE62*AD62*AC62</f>
        <v>0</v>
      </c>
      <c r="AG62" s="52">
        <v>110.34</v>
      </c>
      <c r="AH62" s="40"/>
      <c r="AI62" s="60">
        <v>5.19</v>
      </c>
      <c r="AJ62" s="55">
        <f>AI62*AH62*AG62</f>
        <v>0</v>
      </c>
      <c r="AK62" s="52">
        <v>110.34</v>
      </c>
      <c r="AL62" s="40"/>
      <c r="AM62" s="60">
        <v>5.19</v>
      </c>
      <c r="AN62" s="55">
        <f>AM62*AL62*AK62</f>
        <v>0</v>
      </c>
      <c r="AO62" s="57">
        <f t="shared" si="2"/>
        <v>0</v>
      </c>
      <c r="AQ62" s="33">
        <v>0</v>
      </c>
    </row>
    <row r="63" spans="1:43" s="33" customFormat="1" ht="30.6">
      <c r="A63" s="38">
        <v>1.8</v>
      </c>
      <c r="B63" s="51" t="s">
        <v>114</v>
      </c>
      <c r="C63" s="40" t="s">
        <v>115</v>
      </c>
      <c r="D63" s="52">
        <v>308.3</v>
      </c>
      <c r="E63" s="40">
        <v>1</v>
      </c>
      <c r="F63" s="40">
        <v>1</v>
      </c>
      <c r="G63" s="53">
        <v>3</v>
      </c>
      <c r="H63" s="54">
        <f t="shared" si="1"/>
        <v>0.92490000000000006</v>
      </c>
      <c r="I63" s="52">
        <v>308.3</v>
      </c>
      <c r="J63" s="40"/>
      <c r="K63" s="53">
        <v>3.84</v>
      </c>
      <c r="L63" s="55">
        <f>K63*J63*I63</f>
        <v>0</v>
      </c>
      <c r="M63" s="52">
        <v>308.3</v>
      </c>
      <c r="N63" s="40"/>
      <c r="O63" s="63">
        <v>3.84</v>
      </c>
      <c r="P63" s="55">
        <f>O63*N63*M63</f>
        <v>0</v>
      </c>
      <c r="Q63" s="52">
        <v>308.3</v>
      </c>
      <c r="R63" s="40"/>
      <c r="S63" s="63">
        <v>3.84</v>
      </c>
      <c r="T63" s="55">
        <f>S63*R63*Q63</f>
        <v>0</v>
      </c>
      <c r="U63" s="52">
        <v>308.3</v>
      </c>
      <c r="V63" s="40"/>
      <c r="W63" s="63">
        <v>3.84</v>
      </c>
      <c r="X63" s="55">
        <f>W63*V63*U63</f>
        <v>0</v>
      </c>
      <c r="Y63" s="52">
        <v>308.3</v>
      </c>
      <c r="Z63" s="40"/>
      <c r="AA63" s="63">
        <v>3.84</v>
      </c>
      <c r="AB63" s="55">
        <f>AA63*Z63*Y63</f>
        <v>0</v>
      </c>
      <c r="AC63" s="52">
        <v>308.3</v>
      </c>
      <c r="AD63" s="40"/>
      <c r="AE63" s="63">
        <v>3.84</v>
      </c>
      <c r="AF63" s="55">
        <f>AE63*AD63*AC63</f>
        <v>0</v>
      </c>
      <c r="AG63" s="52">
        <v>308.3</v>
      </c>
      <c r="AH63" s="40"/>
      <c r="AI63" s="63">
        <v>3.84</v>
      </c>
      <c r="AJ63" s="55">
        <f>AI63*AH63*AG63</f>
        <v>0</v>
      </c>
      <c r="AK63" s="52">
        <v>308.3</v>
      </c>
      <c r="AL63" s="40"/>
      <c r="AM63" s="63">
        <v>3.84</v>
      </c>
      <c r="AN63" s="55">
        <f>AM63*AL63*AK63</f>
        <v>0</v>
      </c>
      <c r="AO63" s="57">
        <f t="shared" si="2"/>
        <v>0</v>
      </c>
      <c r="AQ63" s="33">
        <v>0</v>
      </c>
    </row>
    <row r="64" spans="1:43" s="33" customFormat="1" ht="10.199999999999999">
      <c r="A64" s="64" t="s">
        <v>116</v>
      </c>
      <c r="B64" s="51" t="s">
        <v>117</v>
      </c>
      <c r="C64" s="40" t="s">
        <v>37</v>
      </c>
      <c r="D64" s="65">
        <v>1</v>
      </c>
      <c r="E64" s="40"/>
      <c r="F64" s="66">
        <v>12</v>
      </c>
      <c r="G64" s="53">
        <v>5665</v>
      </c>
      <c r="H64" s="54">
        <f>G64*F64*D64/1000</f>
        <v>67.98</v>
      </c>
      <c r="I64" s="67">
        <v>1</v>
      </c>
      <c r="J64" s="68">
        <v>1</v>
      </c>
      <c r="K64" s="53">
        <v>5700</v>
      </c>
      <c r="L64" s="55">
        <f>K64*J64*I64</f>
        <v>5700</v>
      </c>
      <c r="M64" s="67">
        <v>1</v>
      </c>
      <c r="N64" s="68">
        <v>1</v>
      </c>
      <c r="O64" s="53">
        <v>5700</v>
      </c>
      <c r="P64" s="55">
        <f>O64*N64*M64</f>
        <v>5700</v>
      </c>
      <c r="Q64" s="67">
        <v>1</v>
      </c>
      <c r="R64" s="68">
        <v>1</v>
      </c>
      <c r="S64" s="53">
        <v>5700</v>
      </c>
      <c r="T64" s="55">
        <f>S64*R64*Q64</f>
        <v>5700</v>
      </c>
      <c r="U64" s="67">
        <v>1</v>
      </c>
      <c r="V64" s="68">
        <v>1</v>
      </c>
      <c r="W64" s="53">
        <v>5700</v>
      </c>
      <c r="X64" s="55">
        <f>W64*V64*U64</f>
        <v>5700</v>
      </c>
      <c r="Y64" s="67">
        <v>1</v>
      </c>
      <c r="Z64" s="68">
        <v>1</v>
      </c>
      <c r="AA64" s="53">
        <v>5700</v>
      </c>
      <c r="AB64" s="55">
        <f>AA64*Z64*Y64</f>
        <v>5700</v>
      </c>
      <c r="AC64" s="67">
        <v>1</v>
      </c>
      <c r="AD64" s="68">
        <v>1</v>
      </c>
      <c r="AE64" s="53">
        <v>5700</v>
      </c>
      <c r="AF64" s="55">
        <f>AE64*AD64*AC64</f>
        <v>5700</v>
      </c>
      <c r="AG64" s="67">
        <v>1</v>
      </c>
      <c r="AH64" s="68">
        <v>1</v>
      </c>
      <c r="AI64" s="53">
        <v>5700</v>
      </c>
      <c r="AJ64" s="55">
        <f>AI64*AH64*AG64</f>
        <v>5700</v>
      </c>
      <c r="AK64" s="67">
        <v>1</v>
      </c>
      <c r="AL64" s="68">
        <v>1</v>
      </c>
      <c r="AM64" s="53">
        <v>5700</v>
      </c>
      <c r="AN64" s="55">
        <f>AM64*AL64*AK64</f>
        <v>5700</v>
      </c>
      <c r="AO64" s="57">
        <f t="shared" si="2"/>
        <v>45600</v>
      </c>
      <c r="AQ64" s="33">
        <v>45600</v>
      </c>
    </row>
    <row r="65" spans="1:43" s="33" customFormat="1" ht="10.199999999999999">
      <c r="A65" s="64"/>
      <c r="B65" s="51" t="s">
        <v>118</v>
      </c>
      <c r="C65" s="40"/>
      <c r="D65" s="65"/>
      <c r="E65" s="40"/>
      <c r="F65" s="66"/>
      <c r="G65" s="53"/>
      <c r="H65" s="65"/>
      <c r="I65" s="65"/>
      <c r="J65" s="66"/>
      <c r="K65" s="53"/>
      <c r="L65" s="65"/>
      <c r="M65" s="65"/>
      <c r="N65" s="66"/>
      <c r="O65" s="53"/>
      <c r="P65" s="65"/>
      <c r="Q65" s="65"/>
      <c r="R65" s="66"/>
      <c r="S65" s="53"/>
      <c r="T65" s="65"/>
      <c r="U65" s="65"/>
      <c r="V65" s="66"/>
      <c r="W65" s="53"/>
      <c r="X65" s="65"/>
      <c r="Y65" s="65"/>
      <c r="Z65" s="66"/>
      <c r="AA65" s="53"/>
      <c r="AB65" s="65"/>
      <c r="AC65" s="65"/>
      <c r="AD65" s="66"/>
      <c r="AE65" s="53"/>
      <c r="AF65" s="65"/>
      <c r="AG65" s="65"/>
      <c r="AH65" s="66"/>
      <c r="AI65" s="53"/>
      <c r="AJ65" s="65"/>
      <c r="AK65" s="65"/>
      <c r="AL65" s="66"/>
      <c r="AM65" s="53"/>
      <c r="AN65" s="65"/>
      <c r="AO65" s="57">
        <f t="shared" si="2"/>
        <v>0</v>
      </c>
      <c r="AQ65" s="33">
        <v>0</v>
      </c>
    </row>
    <row r="66" spans="1:43" s="33" customFormat="1" ht="10.199999999999999">
      <c r="A66" s="38"/>
      <c r="B66" s="69" t="s">
        <v>119</v>
      </c>
      <c r="C66" s="40"/>
      <c r="D66" s="70"/>
      <c r="E66" s="40"/>
      <c r="F66" s="40"/>
      <c r="G66" s="66"/>
      <c r="H66" s="71">
        <f>SUM(H56:H63)</f>
        <v>72.218225599999997</v>
      </c>
      <c r="I66" s="70"/>
      <c r="J66" s="40"/>
      <c r="K66" s="53"/>
      <c r="L66" s="72">
        <f>SUM(L56:L65)</f>
        <v>12666.5232</v>
      </c>
      <c r="M66" s="70"/>
      <c r="N66" s="40"/>
      <c r="O66" s="66"/>
      <c r="P66" s="72">
        <f>SUM(P56:P65)</f>
        <v>12666.5232</v>
      </c>
      <c r="Q66" s="70"/>
      <c r="R66" s="40"/>
      <c r="S66" s="66"/>
      <c r="T66" s="72">
        <f>SUM(T56:T65)</f>
        <v>13164.9764</v>
      </c>
      <c r="U66" s="70"/>
      <c r="V66" s="40"/>
      <c r="W66" s="66"/>
      <c r="X66" s="72">
        <f>SUM(X56:X65)</f>
        <v>12666.5232</v>
      </c>
      <c r="Y66" s="70"/>
      <c r="Z66" s="40"/>
      <c r="AA66" s="66"/>
      <c r="AB66" s="72">
        <f>SUM(AB56:AB65)</f>
        <v>12666.5232</v>
      </c>
      <c r="AC66" s="70"/>
      <c r="AD66" s="40"/>
      <c r="AE66" s="66"/>
      <c r="AF66" s="72">
        <f>SUM(AF56:AF65)</f>
        <v>13164.9764</v>
      </c>
      <c r="AG66" s="70"/>
      <c r="AH66" s="40"/>
      <c r="AI66" s="66"/>
      <c r="AJ66" s="72">
        <f>SUM(AJ56:AJ65)</f>
        <v>17614.455699999999</v>
      </c>
      <c r="AK66" s="70"/>
      <c r="AL66" s="40"/>
      <c r="AM66" s="66"/>
      <c r="AN66" s="72">
        <f>SUM(AN56:AN65)</f>
        <v>13608.14</v>
      </c>
      <c r="AO66" s="73">
        <f t="shared" si="2"/>
        <v>108218.6413</v>
      </c>
      <c r="AQ66" s="33">
        <f>SUM(AQ56:AQ65)</f>
        <v>108218.64130000002</v>
      </c>
    </row>
    <row r="67" spans="1:43" s="33" customFormat="1" ht="10.199999999999999">
      <c r="A67" s="74"/>
      <c r="B67" s="75" t="s">
        <v>120</v>
      </c>
      <c r="C67" s="76"/>
      <c r="D67" s="77"/>
      <c r="E67" s="76"/>
      <c r="F67" s="76"/>
      <c r="G67" s="66"/>
      <c r="H67" s="78"/>
      <c r="I67" s="77"/>
      <c r="J67" s="40"/>
      <c r="K67" s="53"/>
      <c r="L67" s="55"/>
      <c r="M67" s="77"/>
      <c r="N67" s="40"/>
      <c r="O67" s="66"/>
      <c r="P67" s="55"/>
      <c r="Q67" s="77"/>
      <c r="R67" s="40"/>
      <c r="S67" s="66"/>
      <c r="T67" s="55"/>
      <c r="U67" s="77"/>
      <c r="V67" s="40"/>
      <c r="W67" s="66"/>
      <c r="X67" s="55"/>
      <c r="Y67" s="77"/>
      <c r="Z67" s="40"/>
      <c r="AA67" s="66"/>
      <c r="AB67" s="55"/>
      <c r="AC67" s="77"/>
      <c r="AD67" s="40"/>
      <c r="AE67" s="66"/>
      <c r="AF67" s="55"/>
      <c r="AG67" s="77"/>
      <c r="AH67" s="40"/>
      <c r="AI67" s="66"/>
      <c r="AJ67" s="55"/>
      <c r="AK67" s="77"/>
      <c r="AL67" s="40"/>
      <c r="AM67" s="66"/>
      <c r="AN67" s="55"/>
      <c r="AO67" s="57">
        <f t="shared" si="2"/>
        <v>0</v>
      </c>
    </row>
    <row r="68" spans="1:43" s="33" customFormat="1" ht="10.199999999999999">
      <c r="A68" s="38" t="s">
        <v>121</v>
      </c>
      <c r="B68" s="51" t="s">
        <v>122</v>
      </c>
      <c r="C68" s="40" t="s">
        <v>37</v>
      </c>
      <c r="D68" s="79">
        <v>4</v>
      </c>
      <c r="E68" s="40" t="s">
        <v>123</v>
      </c>
      <c r="F68" s="40">
        <v>12</v>
      </c>
      <c r="G68" s="53">
        <v>39.840000000000003</v>
      </c>
      <c r="H68" s="80">
        <f t="shared" ref="H68:H73" si="3">D68*F68*G68/1000</f>
        <v>1.9123200000000002</v>
      </c>
      <c r="I68" s="68">
        <v>4</v>
      </c>
      <c r="J68" s="40">
        <v>1</v>
      </c>
      <c r="K68" s="53">
        <v>51.08</v>
      </c>
      <c r="L68" s="55">
        <f t="shared" ref="L68:L73" si="4">I68*J68*K68</f>
        <v>204.32</v>
      </c>
      <c r="M68" s="68">
        <v>4</v>
      </c>
      <c r="N68" s="40">
        <v>1</v>
      </c>
      <c r="O68" s="81">
        <v>51.08</v>
      </c>
      <c r="P68" s="55">
        <f t="shared" ref="P68:P73" si="5">M68*N68*O68</f>
        <v>204.32</v>
      </c>
      <c r="Q68" s="68">
        <v>4</v>
      </c>
      <c r="R68" s="40">
        <v>1</v>
      </c>
      <c r="S68" s="81">
        <v>51.08</v>
      </c>
      <c r="T68" s="55">
        <f t="shared" ref="T68:T73" si="6">Q68*R68*S68</f>
        <v>204.32</v>
      </c>
      <c r="U68" s="68">
        <v>4</v>
      </c>
      <c r="V68" s="40">
        <v>1</v>
      </c>
      <c r="W68" s="81">
        <v>51.08</v>
      </c>
      <c r="X68" s="55">
        <f t="shared" ref="X68:X73" si="7">U68*V68*W68</f>
        <v>204.32</v>
      </c>
      <c r="Y68" s="68">
        <v>4</v>
      </c>
      <c r="Z68" s="40">
        <v>1</v>
      </c>
      <c r="AA68" s="81">
        <v>51.08</v>
      </c>
      <c r="AB68" s="55">
        <f t="shared" ref="AB68:AB73" si="8">Y68*Z68*AA68</f>
        <v>204.32</v>
      </c>
      <c r="AC68" s="68">
        <v>4</v>
      </c>
      <c r="AD68" s="40">
        <v>1</v>
      </c>
      <c r="AE68" s="81">
        <v>51.08</v>
      </c>
      <c r="AF68" s="55">
        <f t="shared" ref="AF68:AF73" si="9">AC68*AD68*AE68</f>
        <v>204.32</v>
      </c>
      <c r="AG68" s="68">
        <v>4</v>
      </c>
      <c r="AH68" s="40">
        <v>1</v>
      </c>
      <c r="AI68" s="81">
        <v>51.08</v>
      </c>
      <c r="AJ68" s="55">
        <f t="shared" ref="AJ68:AJ73" si="10">AG68*AH68*AI68</f>
        <v>204.32</v>
      </c>
      <c r="AK68" s="68">
        <v>4</v>
      </c>
      <c r="AL68" s="40">
        <v>1</v>
      </c>
      <c r="AM68" s="81">
        <v>51.08</v>
      </c>
      <c r="AN68" s="55">
        <f t="shared" ref="AN68:AN73" si="11">AK68*AL68*AM68</f>
        <v>204.32</v>
      </c>
      <c r="AO68" s="57">
        <f t="shared" si="2"/>
        <v>1634.5599999999997</v>
      </c>
      <c r="AQ68" s="33">
        <v>1634.5599999999997</v>
      </c>
    </row>
    <row r="69" spans="1:43" s="33" customFormat="1" ht="20.399999999999999">
      <c r="A69" s="38" t="s">
        <v>124</v>
      </c>
      <c r="B69" s="51" t="s">
        <v>125</v>
      </c>
      <c r="C69" s="40" t="s">
        <v>22</v>
      </c>
      <c r="D69" s="79">
        <v>4</v>
      </c>
      <c r="E69" s="40" t="s">
        <v>126</v>
      </c>
      <c r="F69" s="40">
        <v>156</v>
      </c>
      <c r="G69" s="53">
        <v>3.77</v>
      </c>
      <c r="H69" s="80">
        <f t="shared" si="3"/>
        <v>2.3524799999999999</v>
      </c>
      <c r="I69" s="52">
        <v>4</v>
      </c>
      <c r="J69" s="40">
        <v>13</v>
      </c>
      <c r="K69" s="53">
        <v>4.8499999999999996</v>
      </c>
      <c r="L69" s="55">
        <f t="shared" si="4"/>
        <v>252.2</v>
      </c>
      <c r="M69" s="52">
        <v>4</v>
      </c>
      <c r="N69" s="40">
        <v>12</v>
      </c>
      <c r="O69" s="60">
        <v>4.8499999999999996</v>
      </c>
      <c r="P69" s="55">
        <f t="shared" si="5"/>
        <v>232.79999999999998</v>
      </c>
      <c r="Q69" s="52">
        <v>4</v>
      </c>
      <c r="R69" s="40">
        <v>14</v>
      </c>
      <c r="S69" s="60">
        <v>4.8499999999999996</v>
      </c>
      <c r="T69" s="55">
        <f t="shared" si="6"/>
        <v>271.59999999999997</v>
      </c>
      <c r="U69" s="52">
        <v>4</v>
      </c>
      <c r="V69" s="40">
        <v>12</v>
      </c>
      <c r="W69" s="60">
        <v>4.8499999999999996</v>
      </c>
      <c r="X69" s="55">
        <f t="shared" si="7"/>
        <v>232.79999999999998</v>
      </c>
      <c r="Y69" s="52">
        <v>4</v>
      </c>
      <c r="Z69" s="40">
        <v>14</v>
      </c>
      <c r="AA69" s="60">
        <v>4.8499999999999996</v>
      </c>
      <c r="AB69" s="55">
        <f t="shared" si="8"/>
        <v>271.59999999999997</v>
      </c>
      <c r="AC69" s="52">
        <v>4</v>
      </c>
      <c r="AD69" s="40">
        <v>13</v>
      </c>
      <c r="AE69" s="60">
        <v>4.8499999999999996</v>
      </c>
      <c r="AF69" s="55">
        <f t="shared" si="9"/>
        <v>252.2</v>
      </c>
      <c r="AG69" s="52">
        <v>4</v>
      </c>
      <c r="AH69" s="40">
        <v>13</v>
      </c>
      <c r="AI69" s="60">
        <v>4.8499999999999996</v>
      </c>
      <c r="AJ69" s="55">
        <f t="shared" si="10"/>
        <v>252.2</v>
      </c>
      <c r="AK69" s="52">
        <v>4</v>
      </c>
      <c r="AL69" s="40">
        <v>13</v>
      </c>
      <c r="AM69" s="60">
        <v>4.8499999999999996</v>
      </c>
      <c r="AN69" s="55">
        <f t="shared" si="11"/>
        <v>252.2</v>
      </c>
      <c r="AO69" s="57">
        <f t="shared" si="2"/>
        <v>2017.6</v>
      </c>
      <c r="AQ69" s="33">
        <v>2017.6</v>
      </c>
    </row>
    <row r="70" spans="1:43" s="33" customFormat="1" ht="10.199999999999999">
      <c r="A70" s="38" t="s">
        <v>127</v>
      </c>
      <c r="B70" s="51" t="s">
        <v>128</v>
      </c>
      <c r="C70" s="40" t="s">
        <v>58</v>
      </c>
      <c r="D70" s="82">
        <v>10.23</v>
      </c>
      <c r="E70" s="40"/>
      <c r="F70" s="40">
        <v>12</v>
      </c>
      <c r="G70" s="53">
        <v>129.63999999999999</v>
      </c>
      <c r="H70" s="80">
        <f t="shared" si="3"/>
        <v>15.914606399999998</v>
      </c>
      <c r="I70" s="83">
        <f>92*0.11</f>
        <v>10.119999999999999</v>
      </c>
      <c r="J70" s="40">
        <v>1</v>
      </c>
      <c r="K70" s="53">
        <v>166.22</v>
      </c>
      <c r="L70" s="55">
        <f t="shared" si="4"/>
        <v>1682.1463999999999</v>
      </c>
      <c r="M70" s="83">
        <f>92*0.11</f>
        <v>10.119999999999999</v>
      </c>
      <c r="N70" s="40">
        <v>1</v>
      </c>
      <c r="O70" s="60">
        <v>166.22</v>
      </c>
      <c r="P70" s="55">
        <f t="shared" si="5"/>
        <v>1682.1463999999999</v>
      </c>
      <c r="Q70" s="83">
        <f>92*0.11</f>
        <v>10.119999999999999</v>
      </c>
      <c r="R70" s="40">
        <v>1</v>
      </c>
      <c r="S70" s="60">
        <v>166.22</v>
      </c>
      <c r="T70" s="55">
        <f t="shared" si="6"/>
        <v>1682.1463999999999</v>
      </c>
      <c r="U70" s="83">
        <f>92*0.11</f>
        <v>10.119999999999999</v>
      </c>
      <c r="V70" s="40">
        <v>1</v>
      </c>
      <c r="W70" s="60">
        <v>166.22</v>
      </c>
      <c r="X70" s="55">
        <f t="shared" si="7"/>
        <v>1682.1463999999999</v>
      </c>
      <c r="Y70" s="83">
        <f>92*0.11</f>
        <v>10.119999999999999</v>
      </c>
      <c r="Z70" s="40">
        <v>1</v>
      </c>
      <c r="AA70" s="60">
        <v>166.22</v>
      </c>
      <c r="AB70" s="55">
        <f t="shared" si="8"/>
        <v>1682.1463999999999</v>
      </c>
      <c r="AC70" s="83">
        <f>92*0.11</f>
        <v>10.119999999999999</v>
      </c>
      <c r="AD70" s="40">
        <v>1</v>
      </c>
      <c r="AE70" s="60">
        <v>166.22</v>
      </c>
      <c r="AF70" s="55">
        <f t="shared" si="9"/>
        <v>1682.1463999999999</v>
      </c>
      <c r="AG70" s="83">
        <f>92*0.11</f>
        <v>10.119999999999999</v>
      </c>
      <c r="AH70" s="40">
        <v>1</v>
      </c>
      <c r="AI70" s="60">
        <v>166.22</v>
      </c>
      <c r="AJ70" s="55">
        <f t="shared" si="10"/>
        <v>1682.1463999999999</v>
      </c>
      <c r="AK70" s="83">
        <f>92*0.11</f>
        <v>10.119999999999999</v>
      </c>
      <c r="AL70" s="40">
        <v>1</v>
      </c>
      <c r="AM70" s="60">
        <v>166.22</v>
      </c>
      <c r="AN70" s="55">
        <f t="shared" si="11"/>
        <v>1682.1463999999999</v>
      </c>
      <c r="AO70" s="57">
        <f t="shared" si="2"/>
        <v>13457.171199999999</v>
      </c>
      <c r="AQ70" s="33">
        <v>13457.171199999999</v>
      </c>
    </row>
    <row r="71" spans="1:43" s="33" customFormat="1" ht="10.199999999999999">
      <c r="A71" s="38" t="s">
        <v>129</v>
      </c>
      <c r="B71" s="51" t="s">
        <v>130</v>
      </c>
      <c r="C71" s="40" t="s">
        <v>37</v>
      </c>
      <c r="D71" s="79">
        <v>1</v>
      </c>
      <c r="E71" s="40" t="s">
        <v>131</v>
      </c>
      <c r="F71" s="40">
        <v>1</v>
      </c>
      <c r="G71" s="53">
        <v>38.46</v>
      </c>
      <c r="H71" s="80">
        <f t="shared" si="3"/>
        <v>3.8460000000000001E-2</v>
      </c>
      <c r="I71" s="68">
        <v>1</v>
      </c>
      <c r="J71" s="40"/>
      <c r="K71" s="53">
        <v>49.3</v>
      </c>
      <c r="L71" s="55">
        <f t="shared" si="4"/>
        <v>0</v>
      </c>
      <c r="M71" s="68">
        <v>1</v>
      </c>
      <c r="N71" s="40"/>
      <c r="O71" s="60">
        <v>49.3</v>
      </c>
      <c r="P71" s="55">
        <f t="shared" si="5"/>
        <v>0</v>
      </c>
      <c r="Q71" s="68">
        <v>1</v>
      </c>
      <c r="R71" s="40"/>
      <c r="S71" s="60">
        <v>49.3</v>
      </c>
      <c r="T71" s="55">
        <f t="shared" si="6"/>
        <v>0</v>
      </c>
      <c r="U71" s="68">
        <v>1</v>
      </c>
      <c r="V71" s="40"/>
      <c r="W71" s="60">
        <v>49.3</v>
      </c>
      <c r="X71" s="55">
        <f t="shared" si="7"/>
        <v>0</v>
      </c>
      <c r="Y71" s="68">
        <v>1</v>
      </c>
      <c r="Z71" s="40"/>
      <c r="AA71" s="60">
        <v>49.3</v>
      </c>
      <c r="AB71" s="55">
        <f t="shared" si="8"/>
        <v>0</v>
      </c>
      <c r="AC71" s="68">
        <v>1</v>
      </c>
      <c r="AD71" s="40"/>
      <c r="AE71" s="60">
        <v>49.3</v>
      </c>
      <c r="AF71" s="55">
        <f t="shared" si="9"/>
        <v>0</v>
      </c>
      <c r="AG71" s="68">
        <v>1</v>
      </c>
      <c r="AH71" s="40"/>
      <c r="AI71" s="60">
        <v>49.3</v>
      </c>
      <c r="AJ71" s="55">
        <f t="shared" si="10"/>
        <v>0</v>
      </c>
      <c r="AK71" s="68">
        <v>1</v>
      </c>
      <c r="AL71" s="40"/>
      <c r="AM71" s="60">
        <v>49.3</v>
      </c>
      <c r="AN71" s="55">
        <f t="shared" si="11"/>
        <v>0</v>
      </c>
      <c r="AO71" s="57">
        <f t="shared" si="2"/>
        <v>0</v>
      </c>
      <c r="AQ71" s="33">
        <v>0</v>
      </c>
    </row>
    <row r="72" spans="1:43" s="33" customFormat="1" ht="10.199999999999999">
      <c r="A72" s="38" t="s">
        <v>132</v>
      </c>
      <c r="B72" s="51" t="s">
        <v>133</v>
      </c>
      <c r="C72" s="40" t="s">
        <v>22</v>
      </c>
      <c r="D72" s="82">
        <v>20</v>
      </c>
      <c r="E72" s="40" t="s">
        <v>134</v>
      </c>
      <c r="F72" s="40">
        <v>1</v>
      </c>
      <c r="G72" s="53">
        <v>29.64</v>
      </c>
      <c r="H72" s="80">
        <f t="shared" si="3"/>
        <v>0.59279999999999999</v>
      </c>
      <c r="I72" s="83">
        <v>20</v>
      </c>
      <c r="J72" s="40"/>
      <c r="K72" s="53">
        <v>37.99</v>
      </c>
      <c r="L72" s="55">
        <f t="shared" si="4"/>
        <v>0</v>
      </c>
      <c r="M72" s="83">
        <v>20</v>
      </c>
      <c r="N72" s="40"/>
      <c r="O72" s="60">
        <v>37.99</v>
      </c>
      <c r="P72" s="55">
        <f t="shared" si="5"/>
        <v>0</v>
      </c>
      <c r="Q72" s="83">
        <v>20</v>
      </c>
      <c r="R72" s="40"/>
      <c r="S72" s="60">
        <v>37.99</v>
      </c>
      <c r="T72" s="55">
        <f t="shared" si="6"/>
        <v>0</v>
      </c>
      <c r="U72" s="83">
        <v>20</v>
      </c>
      <c r="V72" s="40"/>
      <c r="W72" s="60">
        <v>37.99</v>
      </c>
      <c r="X72" s="55">
        <f t="shared" si="7"/>
        <v>0</v>
      </c>
      <c r="Y72" s="83">
        <v>20</v>
      </c>
      <c r="Z72" s="40"/>
      <c r="AA72" s="60">
        <v>37.99</v>
      </c>
      <c r="AB72" s="55">
        <f t="shared" si="8"/>
        <v>0</v>
      </c>
      <c r="AC72" s="83">
        <v>20</v>
      </c>
      <c r="AD72" s="40"/>
      <c r="AE72" s="60">
        <v>37.99</v>
      </c>
      <c r="AF72" s="55">
        <f t="shared" si="9"/>
        <v>0</v>
      </c>
      <c r="AG72" s="83">
        <v>20</v>
      </c>
      <c r="AH72" s="40"/>
      <c r="AI72" s="60">
        <v>37.99</v>
      </c>
      <c r="AJ72" s="55">
        <f t="shared" si="10"/>
        <v>0</v>
      </c>
      <c r="AK72" s="83">
        <v>20</v>
      </c>
      <c r="AL72" s="40"/>
      <c r="AM72" s="60">
        <v>37.99</v>
      </c>
      <c r="AN72" s="55">
        <f t="shared" si="11"/>
        <v>0</v>
      </c>
      <c r="AO72" s="57">
        <f t="shared" si="2"/>
        <v>0</v>
      </c>
      <c r="AQ72" s="33">
        <v>0</v>
      </c>
    </row>
    <row r="73" spans="1:43" s="33" customFormat="1" ht="10.199999999999999">
      <c r="A73" s="38" t="s">
        <v>135</v>
      </c>
      <c r="B73" s="51" t="s">
        <v>136</v>
      </c>
      <c r="C73" s="40" t="s">
        <v>37</v>
      </c>
      <c r="D73" s="79">
        <v>4</v>
      </c>
      <c r="E73" s="40" t="s">
        <v>123</v>
      </c>
      <c r="F73" s="40">
        <v>12</v>
      </c>
      <c r="G73" s="53">
        <v>21.64</v>
      </c>
      <c r="H73" s="80">
        <f t="shared" si="3"/>
        <v>1.0387200000000001</v>
      </c>
      <c r="I73" s="68">
        <v>1</v>
      </c>
      <c r="J73" s="40"/>
      <c r="K73" s="53">
        <v>29.08</v>
      </c>
      <c r="L73" s="55">
        <f t="shared" si="4"/>
        <v>0</v>
      </c>
      <c r="M73" s="68">
        <v>1</v>
      </c>
      <c r="N73" s="40"/>
      <c r="O73" s="60">
        <v>29.08</v>
      </c>
      <c r="P73" s="55">
        <f t="shared" si="5"/>
        <v>0</v>
      </c>
      <c r="Q73" s="68">
        <v>1</v>
      </c>
      <c r="R73" s="40"/>
      <c r="S73" s="60">
        <v>29.08</v>
      </c>
      <c r="T73" s="55">
        <f t="shared" si="6"/>
        <v>0</v>
      </c>
      <c r="U73" s="68">
        <v>1</v>
      </c>
      <c r="V73" s="40"/>
      <c r="W73" s="60">
        <v>29.08</v>
      </c>
      <c r="X73" s="55">
        <f t="shared" si="7"/>
        <v>0</v>
      </c>
      <c r="Y73" s="68">
        <v>1</v>
      </c>
      <c r="Z73" s="40"/>
      <c r="AA73" s="60">
        <v>29.08</v>
      </c>
      <c r="AB73" s="55">
        <f t="shared" si="8"/>
        <v>0</v>
      </c>
      <c r="AC73" s="68">
        <v>1</v>
      </c>
      <c r="AD73" s="40"/>
      <c r="AE73" s="60">
        <v>29.08</v>
      </c>
      <c r="AF73" s="55">
        <f t="shared" si="9"/>
        <v>0</v>
      </c>
      <c r="AG73" s="68">
        <v>1</v>
      </c>
      <c r="AH73" s="40"/>
      <c r="AI73" s="60">
        <v>29.08</v>
      </c>
      <c r="AJ73" s="55">
        <f t="shared" si="10"/>
        <v>0</v>
      </c>
      <c r="AK73" s="68">
        <v>1</v>
      </c>
      <c r="AL73" s="40"/>
      <c r="AM73" s="60">
        <v>29.08</v>
      </c>
      <c r="AN73" s="55">
        <f t="shared" si="11"/>
        <v>0</v>
      </c>
      <c r="AO73" s="57">
        <f t="shared" si="2"/>
        <v>0</v>
      </c>
      <c r="AQ73" s="33">
        <v>0</v>
      </c>
    </row>
    <row r="74" spans="1:43" s="33" customFormat="1" ht="10.199999999999999">
      <c r="A74" s="38"/>
      <c r="B74" s="69" t="s">
        <v>137</v>
      </c>
      <c r="C74" s="40"/>
      <c r="D74" s="83"/>
      <c r="E74" s="40"/>
      <c r="F74" s="40"/>
      <c r="G74" s="66"/>
      <c r="H74" s="71">
        <f>SUM(H68:H73)</f>
        <v>21.8493864</v>
      </c>
      <c r="I74" s="83"/>
      <c r="J74" s="40"/>
      <c r="K74" s="53"/>
      <c r="L74" s="72">
        <f>SUM(L68:L73)</f>
        <v>2138.6664000000001</v>
      </c>
      <c r="M74" s="83"/>
      <c r="N74" s="40"/>
      <c r="O74" s="66"/>
      <c r="P74" s="72">
        <f>SUM(P68:P73)</f>
        <v>2119.2664</v>
      </c>
      <c r="Q74" s="83"/>
      <c r="R74" s="40"/>
      <c r="S74" s="66"/>
      <c r="T74" s="72">
        <f>SUM(T68:T73)</f>
        <v>2158.0663999999997</v>
      </c>
      <c r="U74" s="83"/>
      <c r="V74" s="40"/>
      <c r="W74" s="66"/>
      <c r="X74" s="72">
        <f>SUM(X68:X73)</f>
        <v>2119.2664</v>
      </c>
      <c r="Y74" s="83"/>
      <c r="Z74" s="40"/>
      <c r="AA74" s="66"/>
      <c r="AB74" s="72">
        <f>SUM(AB68:AB73)</f>
        <v>2158.0663999999997</v>
      </c>
      <c r="AC74" s="83"/>
      <c r="AD74" s="40"/>
      <c r="AE74" s="66"/>
      <c r="AF74" s="72">
        <f>SUM(AF68:AF73)</f>
        <v>2138.6664000000001</v>
      </c>
      <c r="AG74" s="83"/>
      <c r="AH74" s="40"/>
      <c r="AI74" s="66"/>
      <c r="AJ74" s="72">
        <f>SUM(AJ68:AJ73)</f>
        <v>2138.6664000000001</v>
      </c>
      <c r="AK74" s="83"/>
      <c r="AL74" s="40"/>
      <c r="AM74" s="66"/>
      <c r="AN74" s="72">
        <f>SUM(AN68:AN73)</f>
        <v>2138.6664000000001</v>
      </c>
      <c r="AO74" s="73">
        <f t="shared" si="2"/>
        <v>17109.331200000001</v>
      </c>
      <c r="AQ74" s="33">
        <f>SUM(AQ68:AQ73)</f>
        <v>17109.331200000001</v>
      </c>
    </row>
    <row r="75" spans="1:43" s="33" customFormat="1" ht="10.199999999999999">
      <c r="A75" s="74"/>
      <c r="B75" s="84"/>
      <c r="C75" s="76"/>
      <c r="D75" s="76"/>
      <c r="E75" s="76"/>
      <c r="F75" s="76"/>
      <c r="G75" s="66"/>
      <c r="H75" s="76"/>
      <c r="I75" s="38"/>
      <c r="J75" s="40"/>
      <c r="K75" s="53"/>
      <c r="L75" s="55"/>
      <c r="M75" s="38"/>
      <c r="N75" s="40"/>
      <c r="O75" s="66"/>
      <c r="P75" s="55"/>
      <c r="Q75" s="38"/>
      <c r="R75" s="40"/>
      <c r="S75" s="66"/>
      <c r="T75" s="55"/>
      <c r="U75" s="38"/>
      <c r="V75" s="40"/>
      <c r="W75" s="66"/>
      <c r="X75" s="55"/>
      <c r="Y75" s="38"/>
      <c r="Z75" s="40"/>
      <c r="AA75" s="66"/>
      <c r="AB75" s="55"/>
      <c r="AC75" s="38"/>
      <c r="AD75" s="40"/>
      <c r="AE75" s="66"/>
      <c r="AF75" s="55"/>
      <c r="AG75" s="38"/>
      <c r="AH75" s="40"/>
      <c r="AI75" s="66"/>
      <c r="AJ75" s="55"/>
      <c r="AK75" s="38"/>
      <c r="AL75" s="40"/>
      <c r="AM75" s="66"/>
      <c r="AN75" s="55"/>
      <c r="AO75" s="57">
        <f t="shared" si="2"/>
        <v>0</v>
      </c>
    </row>
    <row r="76" spans="1:43" s="33" customFormat="1" ht="20.399999999999999">
      <c r="A76" s="85"/>
      <c r="B76" s="86" t="s">
        <v>138</v>
      </c>
      <c r="C76" s="87"/>
      <c r="D76" s="87"/>
      <c r="E76" s="87"/>
      <c r="F76" s="87"/>
      <c r="G76" s="66"/>
      <c r="H76" s="88"/>
      <c r="I76" s="87"/>
      <c r="J76" s="40"/>
      <c r="K76" s="53"/>
      <c r="L76" s="55"/>
      <c r="M76" s="87"/>
      <c r="N76" s="40"/>
      <c r="O76" s="66"/>
      <c r="P76" s="55"/>
      <c r="Q76" s="87"/>
      <c r="R76" s="40"/>
      <c r="S76" s="66"/>
      <c r="T76" s="55"/>
      <c r="U76" s="87"/>
      <c r="V76" s="40"/>
      <c r="W76" s="66"/>
      <c r="X76" s="55"/>
      <c r="Y76" s="87"/>
      <c r="Z76" s="40"/>
      <c r="AA76" s="66"/>
      <c r="AB76" s="55"/>
      <c r="AC76" s="87"/>
      <c r="AD76" s="40"/>
      <c r="AE76" s="66"/>
      <c r="AF76" s="55"/>
      <c r="AG76" s="87"/>
      <c r="AH76" s="40"/>
      <c r="AI76" s="66"/>
      <c r="AJ76" s="55"/>
      <c r="AK76" s="87"/>
      <c r="AL76" s="40"/>
      <c r="AM76" s="66"/>
      <c r="AN76" s="55"/>
      <c r="AO76" s="57">
        <f t="shared" si="2"/>
        <v>0</v>
      </c>
    </row>
    <row r="77" spans="1:43" s="33" customFormat="1" ht="10.199999999999999">
      <c r="A77" s="38" t="s">
        <v>121</v>
      </c>
      <c r="B77" s="51" t="s">
        <v>139</v>
      </c>
      <c r="C77" s="40" t="s">
        <v>140</v>
      </c>
      <c r="D77" s="40">
        <v>195.8</v>
      </c>
      <c r="E77" s="40" t="s">
        <v>141</v>
      </c>
      <c r="F77" s="40">
        <v>30</v>
      </c>
      <c r="G77" s="53">
        <v>0.47</v>
      </c>
      <c r="H77" s="54">
        <f>D77*F77*G77/1000</f>
        <v>2.7607799999999996</v>
      </c>
      <c r="I77" s="40">
        <f>43.9+10+7.3+6</f>
        <v>67.199999999999989</v>
      </c>
      <c r="J77" s="40"/>
      <c r="K77" s="53">
        <v>0.61</v>
      </c>
      <c r="L77" s="55">
        <f>I77*J77*K77</f>
        <v>0</v>
      </c>
      <c r="M77" s="40">
        <f>43.9+10+7.3+6</f>
        <v>67.199999999999989</v>
      </c>
      <c r="N77" s="40"/>
      <c r="O77" s="53">
        <v>0.61</v>
      </c>
      <c r="P77" s="55">
        <f>M77*N77*O77</f>
        <v>0</v>
      </c>
      <c r="Q77" s="40">
        <f>43.9+10+7.3+6</f>
        <v>67.199999999999989</v>
      </c>
      <c r="R77" s="40"/>
      <c r="S77" s="53">
        <v>0.61</v>
      </c>
      <c r="T77" s="55">
        <f>Q77*R77*S77</f>
        <v>0</v>
      </c>
      <c r="U77" s="40">
        <f>43.9+10+7.3+6</f>
        <v>67.199999999999989</v>
      </c>
      <c r="V77" s="40">
        <v>2</v>
      </c>
      <c r="W77" s="53">
        <v>0.61</v>
      </c>
      <c r="X77" s="55">
        <f>U77*V77*W77</f>
        <v>81.98399999999998</v>
      </c>
      <c r="Y77" s="40">
        <f>43.9+10+7.3+6</f>
        <v>67.199999999999989</v>
      </c>
      <c r="Z77" s="40">
        <v>4</v>
      </c>
      <c r="AA77" s="53">
        <v>0.61</v>
      </c>
      <c r="AB77" s="55">
        <f>Y77*Z77*AA77</f>
        <v>163.96799999999996</v>
      </c>
      <c r="AC77" s="40">
        <f>43.9+10+7.3+6</f>
        <v>67.199999999999989</v>
      </c>
      <c r="AD77" s="40">
        <v>5</v>
      </c>
      <c r="AE77" s="53">
        <v>0.61</v>
      </c>
      <c r="AF77" s="55">
        <f t="shared" ref="AF77:AF82" si="12">AC77*AD77*AE77</f>
        <v>204.95999999999995</v>
      </c>
      <c r="AG77" s="40">
        <f>43.9+10+7.3+6</f>
        <v>67.199999999999989</v>
      </c>
      <c r="AH77" s="40">
        <v>5</v>
      </c>
      <c r="AI77" s="53">
        <v>0.61</v>
      </c>
      <c r="AJ77" s="55">
        <f t="shared" ref="AJ77:AJ82" si="13">AG77*AH77*AI77</f>
        <v>204.95999999999995</v>
      </c>
      <c r="AK77" s="40">
        <f>43.9+10+7.3+6</f>
        <v>67.199999999999989</v>
      </c>
      <c r="AL77" s="40">
        <v>5</v>
      </c>
      <c r="AM77" s="53">
        <v>0.61</v>
      </c>
      <c r="AN77" s="55">
        <f t="shared" ref="AN77:AN82" si="14">AK77*AL77*AM77</f>
        <v>204.95999999999995</v>
      </c>
      <c r="AO77" s="57">
        <f t="shared" si="2"/>
        <v>860.83199999999977</v>
      </c>
      <c r="AQ77" s="33">
        <v>860.83199999999977</v>
      </c>
    </row>
    <row r="78" spans="1:43" s="33" customFormat="1" ht="10.199999999999999">
      <c r="A78" s="89"/>
      <c r="B78" s="51" t="s">
        <v>142</v>
      </c>
      <c r="C78" s="40"/>
      <c r="D78" s="40">
        <v>145</v>
      </c>
      <c r="E78" s="40"/>
      <c r="F78" s="40"/>
      <c r="G78" s="53"/>
      <c r="H78" s="54"/>
      <c r="I78" s="40"/>
      <c r="J78" s="40"/>
      <c r="K78" s="53">
        <v>0.61</v>
      </c>
      <c r="L78" s="55"/>
      <c r="M78" s="40"/>
      <c r="N78" s="40"/>
      <c r="O78" s="53">
        <v>0.61</v>
      </c>
      <c r="P78" s="55"/>
      <c r="Q78" s="40"/>
      <c r="R78" s="40"/>
      <c r="S78" s="53">
        <v>0.61</v>
      </c>
      <c r="T78" s="55"/>
      <c r="U78" s="40"/>
      <c r="V78" s="40"/>
      <c r="W78" s="53">
        <v>0.61</v>
      </c>
      <c r="X78" s="55"/>
      <c r="Y78" s="40"/>
      <c r="Z78" s="40"/>
      <c r="AA78" s="53">
        <v>0.61</v>
      </c>
      <c r="AB78" s="55"/>
      <c r="AC78" s="40">
        <v>145</v>
      </c>
      <c r="AD78" s="40">
        <v>1</v>
      </c>
      <c r="AE78" s="53">
        <v>0.61</v>
      </c>
      <c r="AF78" s="55">
        <f t="shared" si="12"/>
        <v>88.45</v>
      </c>
      <c r="AG78" s="40">
        <v>145</v>
      </c>
      <c r="AH78" s="40"/>
      <c r="AI78" s="53">
        <v>0.61</v>
      </c>
      <c r="AJ78" s="55">
        <f t="shared" si="13"/>
        <v>0</v>
      </c>
      <c r="AK78" s="40">
        <v>145</v>
      </c>
      <c r="AL78" s="40">
        <v>1</v>
      </c>
      <c r="AM78" s="53">
        <v>0.61</v>
      </c>
      <c r="AN78" s="55">
        <f t="shared" si="14"/>
        <v>88.45</v>
      </c>
      <c r="AO78" s="57">
        <f t="shared" si="2"/>
        <v>176.9</v>
      </c>
      <c r="AQ78" s="33">
        <v>176.9</v>
      </c>
    </row>
    <row r="79" spans="1:43" s="33" customFormat="1" ht="10.199999999999999">
      <c r="A79" s="90" t="s">
        <v>124</v>
      </c>
      <c r="B79" s="51" t="s">
        <v>143</v>
      </c>
      <c r="C79" s="40" t="s">
        <v>144</v>
      </c>
      <c r="D79" s="40">
        <v>0</v>
      </c>
      <c r="E79" s="40" t="s">
        <v>145</v>
      </c>
      <c r="F79" s="40">
        <v>0</v>
      </c>
      <c r="G79" s="53">
        <v>0</v>
      </c>
      <c r="H79" s="54">
        <f t="shared" ref="H79:H89" si="15">D79*F79*G79/1000</f>
        <v>0</v>
      </c>
      <c r="I79" s="40">
        <v>0</v>
      </c>
      <c r="J79" s="40"/>
      <c r="K79" s="53">
        <v>1.76</v>
      </c>
      <c r="L79" s="55">
        <f>I79*J79*K79</f>
        <v>0</v>
      </c>
      <c r="M79" s="40">
        <v>0</v>
      </c>
      <c r="N79" s="40"/>
      <c r="O79" s="53">
        <v>1.76</v>
      </c>
      <c r="P79" s="55">
        <f>M79*N79*O79</f>
        <v>0</v>
      </c>
      <c r="Q79" s="40">
        <v>0</v>
      </c>
      <c r="R79" s="40"/>
      <c r="S79" s="53">
        <v>1.76</v>
      </c>
      <c r="T79" s="55">
        <f>Q79*R79*S79</f>
        <v>0</v>
      </c>
      <c r="U79" s="40">
        <v>0</v>
      </c>
      <c r="V79" s="40"/>
      <c r="W79" s="53">
        <v>1.76</v>
      </c>
      <c r="X79" s="55">
        <f>U79*V79*W79</f>
        <v>0</v>
      </c>
      <c r="Y79" s="40">
        <v>0</v>
      </c>
      <c r="Z79" s="40"/>
      <c r="AA79" s="53">
        <v>1.76</v>
      </c>
      <c r="AB79" s="55">
        <f>Y79*Z79*AA79</f>
        <v>0</v>
      </c>
      <c r="AC79" s="40">
        <v>0</v>
      </c>
      <c r="AD79" s="40"/>
      <c r="AE79" s="53">
        <v>1.76</v>
      </c>
      <c r="AF79" s="55">
        <f t="shared" si="12"/>
        <v>0</v>
      </c>
      <c r="AG79" s="40">
        <v>0</v>
      </c>
      <c r="AH79" s="40"/>
      <c r="AI79" s="53">
        <v>1.76</v>
      </c>
      <c r="AJ79" s="55">
        <f t="shared" si="13"/>
        <v>0</v>
      </c>
      <c r="AK79" s="40">
        <v>0</v>
      </c>
      <c r="AL79" s="40"/>
      <c r="AM79" s="53">
        <v>1.76</v>
      </c>
      <c r="AN79" s="55">
        <f t="shared" si="14"/>
        <v>0</v>
      </c>
      <c r="AO79" s="57">
        <f t="shared" si="2"/>
        <v>0</v>
      </c>
      <c r="AQ79" s="33">
        <v>0</v>
      </c>
    </row>
    <row r="80" spans="1:43" s="33" customFormat="1" ht="10.199999999999999">
      <c r="A80" s="90" t="s">
        <v>146</v>
      </c>
      <c r="B80" s="51" t="s">
        <v>147</v>
      </c>
      <c r="C80" s="40" t="s">
        <v>144</v>
      </c>
      <c r="D80" s="40">
        <v>274.5</v>
      </c>
      <c r="E80" s="40"/>
      <c r="F80" s="40">
        <v>7</v>
      </c>
      <c r="G80" s="53">
        <v>0.32</v>
      </c>
      <c r="H80" s="54">
        <f t="shared" si="15"/>
        <v>0.61487999999999998</v>
      </c>
      <c r="I80" s="40">
        <v>274.5</v>
      </c>
      <c r="J80" s="40"/>
      <c r="K80" s="53">
        <v>0.41</v>
      </c>
      <c r="L80" s="55">
        <f>I80*J80*K80</f>
        <v>0</v>
      </c>
      <c r="M80" s="40">
        <v>274.5</v>
      </c>
      <c r="N80" s="40"/>
      <c r="O80" s="53">
        <v>0.41</v>
      </c>
      <c r="P80" s="55">
        <f>M80*N80*O80</f>
        <v>0</v>
      </c>
      <c r="Q80" s="40">
        <v>274.5</v>
      </c>
      <c r="R80" s="40"/>
      <c r="S80" s="53">
        <v>0.41</v>
      </c>
      <c r="T80" s="55">
        <f>Q80*R80*S80</f>
        <v>0</v>
      </c>
      <c r="U80" s="40">
        <v>274.5</v>
      </c>
      <c r="V80" s="40">
        <v>1</v>
      </c>
      <c r="W80" s="53">
        <v>0.41</v>
      </c>
      <c r="X80" s="55">
        <f>U80*V80*W80</f>
        <v>112.54499999999999</v>
      </c>
      <c r="Y80" s="40">
        <v>274.5</v>
      </c>
      <c r="Z80" s="40">
        <v>1</v>
      </c>
      <c r="AA80" s="53">
        <v>0.41</v>
      </c>
      <c r="AB80" s="55">
        <f>Y80*Z80*AA80</f>
        <v>112.54499999999999</v>
      </c>
      <c r="AC80" s="40">
        <v>274.5</v>
      </c>
      <c r="AD80" s="40">
        <v>1</v>
      </c>
      <c r="AE80" s="53">
        <v>0.41</v>
      </c>
      <c r="AF80" s="55">
        <f t="shared" si="12"/>
        <v>112.54499999999999</v>
      </c>
      <c r="AG80" s="40">
        <v>274.5</v>
      </c>
      <c r="AH80" s="40">
        <v>1</v>
      </c>
      <c r="AI80" s="53">
        <v>0.41</v>
      </c>
      <c r="AJ80" s="55">
        <f t="shared" si="13"/>
        <v>112.54499999999999</v>
      </c>
      <c r="AK80" s="40">
        <v>274.5</v>
      </c>
      <c r="AL80" s="40">
        <v>1</v>
      </c>
      <c r="AM80" s="53">
        <v>0.41</v>
      </c>
      <c r="AN80" s="55">
        <f t="shared" si="14"/>
        <v>112.54499999999999</v>
      </c>
      <c r="AO80" s="57">
        <f t="shared" si="2"/>
        <v>562.72499999999991</v>
      </c>
      <c r="AQ80" s="33">
        <v>562.72499999999991</v>
      </c>
    </row>
    <row r="81" spans="1:43" s="33" customFormat="1" ht="40.799999999999997">
      <c r="A81" s="90" t="s">
        <v>148</v>
      </c>
      <c r="B81" s="51" t="s">
        <v>149</v>
      </c>
      <c r="C81" s="40" t="s">
        <v>37</v>
      </c>
      <c r="D81" s="40">
        <v>1</v>
      </c>
      <c r="E81" s="40" t="s">
        <v>150</v>
      </c>
      <c r="F81" s="40">
        <v>72</v>
      </c>
      <c r="G81" s="53">
        <v>10.51</v>
      </c>
      <c r="H81" s="54">
        <f t="shared" si="15"/>
        <v>0.75672000000000006</v>
      </c>
      <c r="I81" s="40">
        <v>1</v>
      </c>
      <c r="J81" s="40">
        <v>4</v>
      </c>
      <c r="K81" s="53">
        <v>13.48</v>
      </c>
      <c r="L81" s="55">
        <f>I81*J81*K81</f>
        <v>53.92</v>
      </c>
      <c r="M81" s="40">
        <v>1</v>
      </c>
      <c r="N81" s="40">
        <v>4</v>
      </c>
      <c r="O81" s="53">
        <v>13.48</v>
      </c>
      <c r="P81" s="55">
        <f>M81*N81*O81</f>
        <v>53.92</v>
      </c>
      <c r="Q81" s="40">
        <v>1</v>
      </c>
      <c r="R81" s="40">
        <v>4</v>
      </c>
      <c r="S81" s="53">
        <v>13.48</v>
      </c>
      <c r="T81" s="55">
        <f>Q81*R81*S81</f>
        <v>53.92</v>
      </c>
      <c r="U81" s="40">
        <v>1</v>
      </c>
      <c r="V81" s="40">
        <v>6</v>
      </c>
      <c r="W81" s="53">
        <v>13.48</v>
      </c>
      <c r="X81" s="55">
        <f>U81*V81*W81</f>
        <v>80.88</v>
      </c>
      <c r="Y81" s="40">
        <v>1</v>
      </c>
      <c r="Z81" s="40">
        <v>12</v>
      </c>
      <c r="AA81" s="53">
        <v>13.48</v>
      </c>
      <c r="AB81" s="55">
        <f>Y81*Z81*AA81</f>
        <v>161.76</v>
      </c>
      <c r="AC81" s="40">
        <v>1</v>
      </c>
      <c r="AD81" s="40">
        <v>12</v>
      </c>
      <c r="AE81" s="53">
        <v>13.48</v>
      </c>
      <c r="AF81" s="55">
        <f t="shared" si="12"/>
        <v>161.76</v>
      </c>
      <c r="AG81" s="40">
        <v>1</v>
      </c>
      <c r="AH81" s="40">
        <v>6</v>
      </c>
      <c r="AI81" s="53">
        <v>13.48</v>
      </c>
      <c r="AJ81" s="55">
        <f t="shared" si="13"/>
        <v>80.88</v>
      </c>
      <c r="AK81" s="40">
        <v>1</v>
      </c>
      <c r="AL81" s="40">
        <v>6</v>
      </c>
      <c r="AM81" s="53">
        <v>13.48</v>
      </c>
      <c r="AN81" s="55">
        <f t="shared" si="14"/>
        <v>80.88</v>
      </c>
      <c r="AO81" s="57">
        <f t="shared" si="2"/>
        <v>727.92</v>
      </c>
      <c r="AQ81" s="33">
        <v>727.92</v>
      </c>
    </row>
    <row r="82" spans="1:43" s="33" customFormat="1" ht="10.199999999999999">
      <c r="A82" s="90"/>
      <c r="B82" s="51" t="s">
        <v>151</v>
      </c>
      <c r="C82" s="40" t="s">
        <v>22</v>
      </c>
      <c r="D82" s="40">
        <v>195.8</v>
      </c>
      <c r="E82" s="40" t="s">
        <v>152</v>
      </c>
      <c r="F82" s="40">
        <v>18</v>
      </c>
      <c r="G82" s="53">
        <v>1.3</v>
      </c>
      <c r="H82" s="54">
        <f t="shared" si="15"/>
        <v>4.5817200000000007</v>
      </c>
      <c r="I82" s="40">
        <f>43.9/2+6+144.6/3*2+7.3</f>
        <v>131.65</v>
      </c>
      <c r="J82" s="40">
        <v>9</v>
      </c>
      <c r="K82" s="53">
        <v>1.7</v>
      </c>
      <c r="L82" s="55">
        <f>I82*J82*K82</f>
        <v>2014.2450000000001</v>
      </c>
      <c r="M82" s="40">
        <f>43.9/2+6+144.6/3*2+7.3</f>
        <v>131.65</v>
      </c>
      <c r="N82" s="40">
        <v>6</v>
      </c>
      <c r="O82" s="53">
        <v>1.7</v>
      </c>
      <c r="P82" s="55">
        <f>M82*N82*O82</f>
        <v>1342.8300000000002</v>
      </c>
      <c r="Q82" s="40">
        <f>43.9/2+6+144.6/3*2+7.3</f>
        <v>131.65</v>
      </c>
      <c r="R82" s="40">
        <v>7</v>
      </c>
      <c r="S82" s="53">
        <v>1.7</v>
      </c>
      <c r="T82" s="55">
        <f>Q82*R82*S82</f>
        <v>1566.635</v>
      </c>
      <c r="U82" s="40">
        <f>43.9/2+6+144.6/3*2+7.3</f>
        <v>131.65</v>
      </c>
      <c r="V82" s="40">
        <v>3</v>
      </c>
      <c r="W82" s="53">
        <v>1.7</v>
      </c>
      <c r="X82" s="55">
        <f>U82*V82*W82</f>
        <v>671.41500000000008</v>
      </c>
      <c r="Y82" s="40">
        <f>43.9/2+6+144.6/3*2+7.3</f>
        <v>131.65</v>
      </c>
      <c r="Z82" s="40"/>
      <c r="AA82" s="53">
        <v>1.7</v>
      </c>
      <c r="AB82" s="55">
        <f>Y82*Z82*AA82</f>
        <v>0</v>
      </c>
      <c r="AC82" s="40">
        <f>43.9/2+6+144.6/3*2+7.3</f>
        <v>131.65</v>
      </c>
      <c r="AD82" s="40"/>
      <c r="AE82" s="53">
        <v>1.7</v>
      </c>
      <c r="AF82" s="55">
        <f t="shared" si="12"/>
        <v>0</v>
      </c>
      <c r="AG82" s="40">
        <f>43.9/2+6+144.6/3*2+7.3</f>
        <v>131.65</v>
      </c>
      <c r="AH82" s="40"/>
      <c r="AI82" s="53">
        <v>1.7</v>
      </c>
      <c r="AJ82" s="55">
        <f t="shared" si="13"/>
        <v>0</v>
      </c>
      <c r="AK82" s="40">
        <f>43.9/2+6+144.6/3*2+7.3</f>
        <v>131.65</v>
      </c>
      <c r="AL82" s="40"/>
      <c r="AM82" s="53">
        <v>1.7</v>
      </c>
      <c r="AN82" s="55">
        <f t="shared" si="14"/>
        <v>0</v>
      </c>
      <c r="AO82" s="57">
        <f t="shared" si="2"/>
        <v>5595.125</v>
      </c>
      <c r="AQ82" s="33">
        <v>5595.125</v>
      </c>
    </row>
    <row r="83" spans="1:43" s="62" customFormat="1" ht="10.199999999999999">
      <c r="A83" s="91"/>
      <c r="B83" s="92"/>
      <c r="C83" s="59"/>
      <c r="D83" s="59"/>
      <c r="E83" s="59"/>
      <c r="F83" s="59"/>
      <c r="G83" s="53"/>
      <c r="H83" s="54">
        <f t="shared" si="15"/>
        <v>0</v>
      </c>
      <c r="I83" s="59"/>
      <c r="J83" s="59"/>
      <c r="K83" s="53"/>
      <c r="L83" s="93"/>
      <c r="M83" s="59"/>
      <c r="N83" s="59"/>
      <c r="O83" s="53"/>
      <c r="P83" s="93"/>
      <c r="Q83" s="59"/>
      <c r="R83" s="59"/>
      <c r="S83" s="53"/>
      <c r="T83" s="93"/>
      <c r="U83" s="59"/>
      <c r="V83" s="59"/>
      <c r="W83" s="53"/>
      <c r="X83" s="93"/>
      <c r="Y83" s="59"/>
      <c r="Z83" s="59"/>
      <c r="AA83" s="53"/>
      <c r="AB83" s="93"/>
      <c r="AC83" s="59"/>
      <c r="AD83" s="59"/>
      <c r="AE83" s="53"/>
      <c r="AF83" s="93"/>
      <c r="AG83" s="59"/>
      <c r="AH83" s="59"/>
      <c r="AI83" s="53"/>
      <c r="AJ83" s="93"/>
      <c r="AK83" s="59"/>
      <c r="AL83" s="59"/>
      <c r="AM83" s="53"/>
      <c r="AN83" s="93"/>
      <c r="AO83" s="57">
        <f t="shared" si="2"/>
        <v>0</v>
      </c>
      <c r="AQ83" s="62">
        <v>0</v>
      </c>
    </row>
    <row r="84" spans="1:43" s="33" customFormat="1" ht="10.199999999999999">
      <c r="A84" s="90"/>
      <c r="B84" s="51" t="s">
        <v>153</v>
      </c>
      <c r="C84" s="40" t="s">
        <v>22</v>
      </c>
      <c r="D84" s="40">
        <v>195.8</v>
      </c>
      <c r="E84" s="40" t="s">
        <v>154</v>
      </c>
      <c r="F84" s="40">
        <v>25</v>
      </c>
      <c r="G84" s="53">
        <v>3.21</v>
      </c>
      <c r="H84" s="54">
        <f t="shared" si="15"/>
        <v>15.712950000000001</v>
      </c>
      <c r="I84" s="40">
        <f>43.9/2+6+144.6/3*2+7.3</f>
        <v>131.65</v>
      </c>
      <c r="J84" s="40">
        <v>1</v>
      </c>
      <c r="K84" s="53">
        <v>4.1100000000000003</v>
      </c>
      <c r="L84" s="55">
        <f>I84*J84*K84</f>
        <v>541.08150000000012</v>
      </c>
      <c r="M84" s="40">
        <f>43.9/2+6+144.6/3*2+7.3</f>
        <v>131.65</v>
      </c>
      <c r="N84" s="40">
        <v>1</v>
      </c>
      <c r="O84" s="53">
        <v>4.1100000000000003</v>
      </c>
      <c r="P84" s="55">
        <f>M84*N84*O84</f>
        <v>541.08150000000012</v>
      </c>
      <c r="Q84" s="40">
        <f>43.9/2+6+144.6/3*2+7.3</f>
        <v>131.65</v>
      </c>
      <c r="R84" s="40">
        <v>2</v>
      </c>
      <c r="S84" s="53">
        <v>4.1100000000000003</v>
      </c>
      <c r="T84" s="55">
        <f>Q84*R84*S84</f>
        <v>1082.1630000000002</v>
      </c>
      <c r="U84" s="40">
        <f>43.9/2+6+144.6/3*2+7.3</f>
        <v>131.65</v>
      </c>
      <c r="V84" s="40"/>
      <c r="W84" s="53">
        <v>4.1100000000000003</v>
      </c>
      <c r="X84" s="55">
        <f>U84*V84*W84</f>
        <v>0</v>
      </c>
      <c r="Y84" s="40">
        <f>43.9/2+6+144.6/3*2+7.3</f>
        <v>131.65</v>
      </c>
      <c r="Z84" s="40"/>
      <c r="AA84" s="53">
        <v>4.1100000000000003</v>
      </c>
      <c r="AB84" s="55">
        <f>Y84*Z84*AA84</f>
        <v>0</v>
      </c>
      <c r="AC84" s="40">
        <f>43.9/2+6+144.6/3*2+7.3</f>
        <v>131.65</v>
      </c>
      <c r="AD84" s="40"/>
      <c r="AE84" s="53">
        <v>4.1100000000000003</v>
      </c>
      <c r="AF84" s="55">
        <f>AC84*AD84*AE84</f>
        <v>0</v>
      </c>
      <c r="AG84" s="40">
        <f>43.9/2+6+144.6/3*2+7.3</f>
        <v>131.65</v>
      </c>
      <c r="AH84" s="40"/>
      <c r="AI84" s="53">
        <v>4.1100000000000003</v>
      </c>
      <c r="AJ84" s="55">
        <f>AG84*AH84*AI84</f>
        <v>0</v>
      </c>
      <c r="AK84" s="40">
        <f>43.9/2+6+144.6/3*2+7.3</f>
        <v>131.65</v>
      </c>
      <c r="AL84" s="40"/>
      <c r="AM84" s="53">
        <v>4.1100000000000003</v>
      </c>
      <c r="AN84" s="55">
        <f>AK84*AL84*AM84</f>
        <v>0</v>
      </c>
      <c r="AO84" s="57">
        <f t="shared" si="2"/>
        <v>2164.3260000000005</v>
      </c>
      <c r="AQ84" s="33">
        <v>2164.3260000000005</v>
      </c>
    </row>
    <row r="85" spans="1:43" s="33" customFormat="1" ht="12.75" customHeight="1">
      <c r="A85" s="90"/>
      <c r="B85" s="51"/>
      <c r="C85" s="40"/>
      <c r="D85" s="40"/>
      <c r="E85" s="40"/>
      <c r="F85" s="40"/>
      <c r="G85" s="53"/>
      <c r="H85" s="54">
        <f t="shared" si="15"/>
        <v>0</v>
      </c>
      <c r="I85" s="40"/>
      <c r="J85" s="40"/>
      <c r="K85" s="53"/>
      <c r="L85" s="55"/>
      <c r="M85" s="40"/>
      <c r="N85" s="40"/>
      <c r="O85" s="53"/>
      <c r="P85" s="55"/>
      <c r="Q85" s="40"/>
      <c r="R85" s="40"/>
      <c r="S85" s="53"/>
      <c r="T85" s="55"/>
      <c r="U85" s="40"/>
      <c r="V85" s="40"/>
      <c r="W85" s="53"/>
      <c r="X85" s="55"/>
      <c r="Y85" s="40"/>
      <c r="Z85" s="40"/>
      <c r="AA85" s="53"/>
      <c r="AB85" s="55"/>
      <c r="AC85" s="40"/>
      <c r="AD85" s="40"/>
      <c r="AE85" s="53"/>
      <c r="AF85" s="55"/>
      <c r="AG85" s="40"/>
      <c r="AH85" s="40"/>
      <c r="AI85" s="53"/>
      <c r="AJ85" s="55"/>
      <c r="AK85" s="40"/>
      <c r="AL85" s="40"/>
      <c r="AM85" s="53"/>
      <c r="AN85" s="55"/>
      <c r="AO85" s="57">
        <f t="shared" si="2"/>
        <v>0</v>
      </c>
      <c r="AQ85" s="33">
        <v>0</v>
      </c>
    </row>
    <row r="86" spans="1:43" s="33" customFormat="1" ht="20.399999999999999">
      <c r="A86" s="89" t="s">
        <v>155</v>
      </c>
      <c r="B86" s="51" t="s">
        <v>156</v>
      </c>
      <c r="C86" s="40" t="s">
        <v>140</v>
      </c>
      <c r="D86" s="40">
        <v>0</v>
      </c>
      <c r="E86" s="40" t="s">
        <v>157</v>
      </c>
      <c r="F86" s="40">
        <v>1</v>
      </c>
      <c r="G86" s="53">
        <v>8.6300000000000008</v>
      </c>
      <c r="H86" s="54">
        <f t="shared" si="15"/>
        <v>0</v>
      </c>
      <c r="I86" s="40">
        <v>0</v>
      </c>
      <c r="J86" s="40"/>
      <c r="K86" s="66">
        <v>13.72</v>
      </c>
      <c r="L86" s="55">
        <f>I86*J86*K86</f>
        <v>0</v>
      </c>
      <c r="M86" s="40">
        <v>0</v>
      </c>
      <c r="N86" s="40">
        <v>1</v>
      </c>
      <c r="O86" s="53">
        <v>13.72</v>
      </c>
      <c r="P86" s="55">
        <f>M86*N86*O86</f>
        <v>0</v>
      </c>
      <c r="Q86" s="40">
        <v>0</v>
      </c>
      <c r="R86" s="40"/>
      <c r="S86" s="53">
        <v>13.72</v>
      </c>
      <c r="T86" s="55">
        <f>Q86*R86*S86</f>
        <v>0</v>
      </c>
      <c r="U86" s="40">
        <v>0</v>
      </c>
      <c r="V86" s="40"/>
      <c r="W86" s="53">
        <v>13.72</v>
      </c>
      <c r="X86" s="55">
        <f>U86*V86*W86</f>
        <v>0</v>
      </c>
      <c r="Y86" s="40">
        <v>0</v>
      </c>
      <c r="Z86" s="40"/>
      <c r="AA86" s="53">
        <v>13.72</v>
      </c>
      <c r="AB86" s="55">
        <f>Y86*Z86*AA86</f>
        <v>0</v>
      </c>
      <c r="AC86" s="40">
        <v>0</v>
      </c>
      <c r="AD86" s="40"/>
      <c r="AE86" s="53">
        <v>13.72</v>
      </c>
      <c r="AF86" s="55">
        <f>AC86*AD86*AE86</f>
        <v>0</v>
      </c>
      <c r="AG86" s="40">
        <v>0</v>
      </c>
      <c r="AH86" s="40"/>
      <c r="AI86" s="53">
        <v>13.72</v>
      </c>
      <c r="AJ86" s="55">
        <f>AG86*AH86*AI86</f>
        <v>0</v>
      </c>
      <c r="AK86" s="40">
        <v>0</v>
      </c>
      <c r="AL86" s="40"/>
      <c r="AM86" s="53">
        <v>13.72</v>
      </c>
      <c r="AN86" s="55">
        <f>AK86*AL86*AM86</f>
        <v>0</v>
      </c>
      <c r="AO86" s="57">
        <f t="shared" si="2"/>
        <v>0</v>
      </c>
      <c r="AQ86" s="33">
        <v>0</v>
      </c>
    </row>
    <row r="87" spans="1:43" s="33" customFormat="1" ht="20.399999999999999">
      <c r="A87" s="89" t="s">
        <v>135</v>
      </c>
      <c r="B87" s="51" t="s">
        <v>158</v>
      </c>
      <c r="C87" s="40" t="s">
        <v>140</v>
      </c>
      <c r="D87" s="40">
        <v>15</v>
      </c>
      <c r="E87" s="40" t="s">
        <v>159</v>
      </c>
      <c r="F87" s="40">
        <v>10</v>
      </c>
      <c r="G87" s="53">
        <v>1.23</v>
      </c>
      <c r="H87" s="54">
        <f t="shared" si="15"/>
        <v>0.1845</v>
      </c>
      <c r="I87" s="40">
        <v>15</v>
      </c>
      <c r="J87" s="40"/>
      <c r="K87" s="53">
        <v>1.59</v>
      </c>
      <c r="L87" s="55">
        <f>I87*J87*K87</f>
        <v>0</v>
      </c>
      <c r="M87" s="40">
        <v>15</v>
      </c>
      <c r="N87" s="40">
        <v>2</v>
      </c>
      <c r="O87" s="53">
        <v>1.59</v>
      </c>
      <c r="P87" s="55">
        <f>M87*N87*O87</f>
        <v>47.7</v>
      </c>
      <c r="Q87" s="40">
        <v>15</v>
      </c>
      <c r="R87" s="40">
        <v>10</v>
      </c>
      <c r="S87" s="53">
        <v>1.59</v>
      </c>
      <c r="T87" s="55">
        <f>Q87*R87*S87</f>
        <v>238.5</v>
      </c>
      <c r="U87" s="40">
        <v>15</v>
      </c>
      <c r="V87" s="40">
        <v>5</v>
      </c>
      <c r="W87" s="53">
        <v>1.59</v>
      </c>
      <c r="X87" s="55">
        <f>U87*V87*W87</f>
        <v>119.25</v>
      </c>
      <c r="Y87" s="40">
        <v>15</v>
      </c>
      <c r="Z87" s="40"/>
      <c r="AA87" s="53">
        <v>1.59</v>
      </c>
      <c r="AB87" s="55">
        <f>Y87*Z87*AA87</f>
        <v>0</v>
      </c>
      <c r="AC87" s="40">
        <v>15</v>
      </c>
      <c r="AD87" s="40"/>
      <c r="AE87" s="53">
        <v>1.59</v>
      </c>
      <c r="AF87" s="55">
        <f>AC87*AD87*AE87</f>
        <v>0</v>
      </c>
      <c r="AG87" s="40">
        <v>15</v>
      </c>
      <c r="AH87" s="40"/>
      <c r="AI87" s="53">
        <v>1.59</v>
      </c>
      <c r="AJ87" s="55">
        <f>AG87*AH87*AI87</f>
        <v>0</v>
      </c>
      <c r="AK87" s="40">
        <v>15</v>
      </c>
      <c r="AL87" s="40"/>
      <c r="AM87" s="53">
        <v>1.59</v>
      </c>
      <c r="AN87" s="55">
        <f>AK87*AL87*AM87</f>
        <v>0</v>
      </c>
      <c r="AO87" s="57">
        <f t="shared" si="2"/>
        <v>405.45</v>
      </c>
      <c r="AQ87" s="33">
        <v>405.45</v>
      </c>
    </row>
    <row r="88" spans="1:43" s="33" customFormat="1" ht="20.399999999999999">
      <c r="A88" s="89" t="s">
        <v>160</v>
      </c>
      <c r="B88" s="51" t="s">
        <v>161</v>
      </c>
      <c r="C88" s="40" t="s">
        <v>140</v>
      </c>
      <c r="D88" s="40">
        <v>150.6</v>
      </c>
      <c r="E88" s="40" t="s">
        <v>162</v>
      </c>
      <c r="F88" s="40">
        <v>1</v>
      </c>
      <c r="G88" s="53">
        <v>20.79</v>
      </c>
      <c r="H88" s="54">
        <f t="shared" si="15"/>
        <v>3.1309739999999997</v>
      </c>
      <c r="I88" s="40">
        <f>43.9+6+7.3+144.6</f>
        <v>201.79999999999998</v>
      </c>
      <c r="J88" s="40"/>
      <c r="K88" s="53">
        <v>28.08</v>
      </c>
      <c r="L88" s="55">
        <f>I88*J88*K88</f>
        <v>0</v>
      </c>
      <c r="M88" s="40">
        <f>43.9+6+7.3+144.6</f>
        <v>201.79999999999998</v>
      </c>
      <c r="N88" s="40">
        <v>1</v>
      </c>
      <c r="O88" s="53">
        <v>28.08</v>
      </c>
      <c r="P88" s="55">
        <f>M88*N88*O88</f>
        <v>5666.543999999999</v>
      </c>
      <c r="Q88" s="40">
        <f>43.9+6+7.3+144.6</f>
        <v>201.79999999999998</v>
      </c>
      <c r="R88" s="40"/>
      <c r="S88" s="53">
        <v>28.08</v>
      </c>
      <c r="T88" s="55">
        <f>Q88*R88*S88</f>
        <v>0</v>
      </c>
      <c r="U88" s="40">
        <f>43.9+6+7.3+144.6</f>
        <v>201.79999999999998</v>
      </c>
      <c r="V88" s="40"/>
      <c r="W88" s="53">
        <v>28.08</v>
      </c>
      <c r="X88" s="55">
        <f>U88*V88*W88</f>
        <v>0</v>
      </c>
      <c r="Y88" s="40">
        <f>43.9+6+7.3+144.6</f>
        <v>201.79999999999998</v>
      </c>
      <c r="Z88" s="40"/>
      <c r="AA88" s="53">
        <v>28.08</v>
      </c>
      <c r="AB88" s="55">
        <f>Y88*Z88*AA88</f>
        <v>0</v>
      </c>
      <c r="AC88" s="40">
        <f>43.9+6+7.3+144.6</f>
        <v>201.79999999999998</v>
      </c>
      <c r="AD88" s="40"/>
      <c r="AE88" s="53">
        <v>28.08</v>
      </c>
      <c r="AF88" s="55">
        <f>AC88*AD88*AE88</f>
        <v>0</v>
      </c>
      <c r="AG88" s="40">
        <f>43.9+6+7.3+144.6</f>
        <v>201.79999999999998</v>
      </c>
      <c r="AH88" s="40"/>
      <c r="AI88" s="53">
        <v>28.08</v>
      </c>
      <c r="AJ88" s="55">
        <f>AG88*AH88*AI88</f>
        <v>0</v>
      </c>
      <c r="AK88" s="40">
        <f>43.9+6+7.3+144.6</f>
        <v>201.79999999999998</v>
      </c>
      <c r="AL88" s="40"/>
      <c r="AM88" s="53">
        <v>28.08</v>
      </c>
      <c r="AN88" s="55">
        <f>AK88*AL88*AM88</f>
        <v>0</v>
      </c>
      <c r="AO88" s="57">
        <f t="shared" si="2"/>
        <v>5666.543999999999</v>
      </c>
      <c r="AQ88" s="33">
        <v>5666.543999999999</v>
      </c>
    </row>
    <row r="89" spans="1:43" s="33" customFormat="1" ht="10.199999999999999">
      <c r="A89" s="89" t="s">
        <v>163</v>
      </c>
      <c r="B89" s="51" t="s">
        <v>164</v>
      </c>
      <c r="C89" s="40" t="s">
        <v>144</v>
      </c>
      <c r="D89" s="40">
        <v>274.5</v>
      </c>
      <c r="E89" s="40" t="s">
        <v>165</v>
      </c>
      <c r="F89" s="40">
        <v>2</v>
      </c>
      <c r="G89" s="53">
        <v>4.43</v>
      </c>
      <c r="H89" s="54">
        <f t="shared" si="15"/>
        <v>2.4320699999999995</v>
      </c>
      <c r="I89" s="40">
        <v>274.5</v>
      </c>
      <c r="J89" s="40"/>
      <c r="K89" s="53">
        <v>5.68</v>
      </c>
      <c r="L89" s="55">
        <f>I89*J89*K89</f>
        <v>0</v>
      </c>
      <c r="M89" s="40">
        <v>274.5</v>
      </c>
      <c r="N89" s="40"/>
      <c r="O89" s="53">
        <v>5.68</v>
      </c>
      <c r="P89" s="55">
        <f>M89*N89*O89</f>
        <v>0</v>
      </c>
      <c r="Q89" s="40">
        <v>274.5</v>
      </c>
      <c r="R89" s="40"/>
      <c r="S89" s="53">
        <v>5.68</v>
      </c>
      <c r="T89" s="55">
        <f>Q89*R89*S89</f>
        <v>0</v>
      </c>
      <c r="U89" s="40">
        <v>274.5</v>
      </c>
      <c r="V89" s="40"/>
      <c r="W89" s="53">
        <v>5.68</v>
      </c>
      <c r="X89" s="55">
        <f>U89*V89*W89</f>
        <v>0</v>
      </c>
      <c r="Y89" s="40">
        <v>274.5</v>
      </c>
      <c r="Z89" s="40"/>
      <c r="AA89" s="53">
        <v>5.68</v>
      </c>
      <c r="AB89" s="55">
        <f>Y89*Z89*AA89</f>
        <v>0</v>
      </c>
      <c r="AC89" s="40">
        <v>593</v>
      </c>
      <c r="AD89" s="40">
        <v>1</v>
      </c>
      <c r="AE89" s="53">
        <v>5.68</v>
      </c>
      <c r="AF89" s="55">
        <f>AC89*AD89*AE89</f>
        <v>3368.24</v>
      </c>
      <c r="AG89" s="40">
        <v>274.5</v>
      </c>
      <c r="AH89" s="40"/>
      <c r="AI89" s="53">
        <v>5.68</v>
      </c>
      <c r="AJ89" s="55">
        <f>AG89*AH89*AI89</f>
        <v>0</v>
      </c>
      <c r="AK89" s="40">
        <v>274.5</v>
      </c>
      <c r="AL89" s="40">
        <v>1</v>
      </c>
      <c r="AM89" s="53">
        <v>5.68</v>
      </c>
      <c r="AN89" s="55">
        <f>AK89*AL89*AM89</f>
        <v>1559.1599999999999</v>
      </c>
      <c r="AO89" s="57">
        <f t="shared" si="2"/>
        <v>4927.3999999999996</v>
      </c>
      <c r="AQ89" s="33">
        <v>4927.3999999999996</v>
      </c>
    </row>
    <row r="90" spans="1:43" s="33" customFormat="1" ht="10.199999999999999">
      <c r="A90" s="89"/>
      <c r="B90" s="51"/>
      <c r="C90" s="40"/>
      <c r="D90" s="40"/>
      <c r="E90" s="40"/>
      <c r="F90" s="40"/>
      <c r="G90" s="53"/>
      <c r="H90" s="54"/>
      <c r="I90" s="40"/>
      <c r="J90" s="40"/>
      <c r="K90" s="53"/>
      <c r="L90" s="55"/>
      <c r="M90" s="40"/>
      <c r="N90" s="40"/>
      <c r="O90" s="53"/>
      <c r="P90" s="55"/>
      <c r="Q90" s="40"/>
      <c r="R90" s="40"/>
      <c r="S90" s="53"/>
      <c r="T90" s="55"/>
      <c r="U90" s="40"/>
      <c r="V90" s="40"/>
      <c r="W90" s="53"/>
      <c r="X90" s="55"/>
      <c r="Y90" s="40"/>
      <c r="Z90" s="40"/>
      <c r="AA90" s="53"/>
      <c r="AB90" s="55"/>
      <c r="AC90" s="40"/>
      <c r="AD90" s="40"/>
      <c r="AE90" s="53"/>
      <c r="AF90" s="55"/>
      <c r="AG90" s="40"/>
      <c r="AH90" s="40"/>
      <c r="AI90" s="53"/>
      <c r="AJ90" s="55"/>
      <c r="AK90" s="40"/>
      <c r="AL90" s="40"/>
      <c r="AM90" s="53"/>
      <c r="AN90" s="55"/>
      <c r="AO90" s="57">
        <f t="shared" si="2"/>
        <v>0</v>
      </c>
    </row>
    <row r="91" spans="1:43" s="33" customFormat="1" ht="10.199999999999999">
      <c r="A91" s="38"/>
      <c r="B91" s="69" t="s">
        <v>166</v>
      </c>
      <c r="C91" s="40"/>
      <c r="D91" s="40"/>
      <c r="E91" s="40"/>
      <c r="F91" s="40"/>
      <c r="G91" s="66"/>
      <c r="H91" s="94">
        <f>SUM(H77:H89)</f>
        <v>30.174593999999999</v>
      </c>
      <c r="I91" s="40"/>
      <c r="J91" s="40"/>
      <c r="K91" s="53"/>
      <c r="L91" s="72">
        <f>SUM(L77:L89)</f>
        <v>2609.2465000000002</v>
      </c>
      <c r="M91" s="40"/>
      <c r="N91" s="40"/>
      <c r="O91" s="66"/>
      <c r="P91" s="72">
        <f>SUM(P77:P89)</f>
        <v>7652.075499999999</v>
      </c>
      <c r="Q91" s="40"/>
      <c r="R91" s="40"/>
      <c r="S91" s="66"/>
      <c r="T91" s="72">
        <f>SUM(T77:T89)</f>
        <v>2941.2180000000003</v>
      </c>
      <c r="U91" s="40"/>
      <c r="V91" s="40"/>
      <c r="W91" s="66"/>
      <c r="X91" s="72">
        <f>SUM(X77:X89)</f>
        <v>1066.0740000000001</v>
      </c>
      <c r="Y91" s="40"/>
      <c r="Z91" s="40"/>
      <c r="AA91" s="66"/>
      <c r="AB91" s="72">
        <f>SUM(AB77:AB89)</f>
        <v>438.27299999999991</v>
      </c>
      <c r="AC91" s="40"/>
      <c r="AD91" s="40"/>
      <c r="AE91" s="66"/>
      <c r="AF91" s="72">
        <f>SUM(AF77:AF89)</f>
        <v>3935.9549999999999</v>
      </c>
      <c r="AG91" s="40"/>
      <c r="AH91" s="40"/>
      <c r="AI91" s="66"/>
      <c r="AJ91" s="72">
        <f>SUM(AJ77:AJ89)</f>
        <v>398.38499999999993</v>
      </c>
      <c r="AK91" s="40"/>
      <c r="AL91" s="40"/>
      <c r="AM91" s="66"/>
      <c r="AN91" s="72">
        <f>SUM(AN77:AN89)</f>
        <v>2045.9949999999999</v>
      </c>
      <c r="AO91" s="73">
        <f t="shared" si="2"/>
        <v>21087.221999999998</v>
      </c>
      <c r="AQ91" s="33">
        <f>SUM(AQ77:AQ90)</f>
        <v>21087.222000000002</v>
      </c>
    </row>
    <row r="92" spans="1:43" s="33" customFormat="1" ht="21" thickBot="1">
      <c r="A92" s="85"/>
      <c r="B92" s="86" t="s">
        <v>167</v>
      </c>
      <c r="C92" s="87"/>
      <c r="D92" s="87"/>
      <c r="E92" s="87"/>
      <c r="F92" s="87"/>
      <c r="G92" s="66"/>
      <c r="H92" s="88"/>
      <c r="I92" s="87"/>
      <c r="J92" s="40"/>
      <c r="K92" s="95"/>
      <c r="L92" s="55"/>
      <c r="M92" s="87"/>
      <c r="N92" s="40"/>
      <c r="O92" s="66"/>
      <c r="P92" s="55"/>
      <c r="Q92" s="87"/>
      <c r="R92" s="40"/>
      <c r="S92" s="66"/>
      <c r="T92" s="55"/>
      <c r="U92" s="87"/>
      <c r="V92" s="40"/>
      <c r="W92" s="66"/>
      <c r="X92" s="55"/>
      <c r="Y92" s="87"/>
      <c r="Z92" s="40"/>
      <c r="AA92" s="66"/>
      <c r="AB92" s="55"/>
      <c r="AC92" s="87"/>
      <c r="AD92" s="40"/>
      <c r="AE92" s="66"/>
      <c r="AF92" s="55"/>
      <c r="AG92" s="87"/>
      <c r="AH92" s="40"/>
      <c r="AI92" s="66"/>
      <c r="AJ92" s="55"/>
      <c r="AK92" s="87"/>
      <c r="AL92" s="40"/>
      <c r="AM92" s="66"/>
      <c r="AN92" s="55"/>
      <c r="AO92" s="57">
        <f t="shared" si="2"/>
        <v>0</v>
      </c>
    </row>
    <row r="93" spans="1:43" s="33" customFormat="1" ht="30.6">
      <c r="A93" s="38" t="s">
        <v>168</v>
      </c>
      <c r="B93" s="35" t="s">
        <v>169</v>
      </c>
      <c r="C93" s="40" t="s">
        <v>170</v>
      </c>
      <c r="D93" s="40">
        <v>1874.3</v>
      </c>
      <c r="E93" s="40" t="s">
        <v>110</v>
      </c>
      <c r="F93" s="40"/>
      <c r="G93" s="96"/>
      <c r="H93" s="54">
        <f>G93*D93*12/1000</f>
        <v>0</v>
      </c>
      <c r="I93" s="40">
        <v>1874.3</v>
      </c>
      <c r="J93" s="40"/>
      <c r="K93" s="53"/>
      <c r="L93" s="55">
        <f t="shared" ref="L93:L105" si="16">I93*J93*K93</f>
        <v>0</v>
      </c>
      <c r="M93" s="40">
        <v>1874.3</v>
      </c>
      <c r="N93" s="40"/>
      <c r="O93" s="96"/>
      <c r="P93" s="55">
        <f t="shared" ref="P93:P105" si="17">M93*N93*O93</f>
        <v>0</v>
      </c>
      <c r="Q93" s="40">
        <v>1874.3</v>
      </c>
      <c r="R93" s="40"/>
      <c r="S93" s="96"/>
      <c r="T93" s="55">
        <f t="shared" ref="T93:T105" si="18">Q93*R93*S93</f>
        <v>0</v>
      </c>
      <c r="U93" s="40">
        <v>1874.3</v>
      </c>
      <c r="V93" s="40"/>
      <c r="W93" s="96"/>
      <c r="X93" s="55">
        <f t="shared" ref="X93:X105" si="19">U93*V93*W93</f>
        <v>0</v>
      </c>
      <c r="Y93" s="40">
        <v>1874.3</v>
      </c>
      <c r="Z93" s="40"/>
      <c r="AA93" s="96"/>
      <c r="AB93" s="55">
        <f t="shared" ref="AB93:AB105" si="20">Y93*Z93*AA93</f>
        <v>0</v>
      </c>
      <c r="AC93" s="40">
        <v>1874.3</v>
      </c>
      <c r="AD93" s="40"/>
      <c r="AE93" s="96"/>
      <c r="AF93" s="55">
        <f t="shared" ref="AF93:AF105" si="21">AC93*AD93*AE93</f>
        <v>0</v>
      </c>
      <c r="AG93" s="40">
        <v>1874.3</v>
      </c>
      <c r="AH93" s="40"/>
      <c r="AI93" s="96"/>
      <c r="AJ93" s="55">
        <f t="shared" ref="AJ93:AJ105" si="22">AG93*AH93*AI93</f>
        <v>0</v>
      </c>
      <c r="AK93" s="40">
        <v>1874.3</v>
      </c>
      <c r="AL93" s="40"/>
      <c r="AM93" s="96"/>
      <c r="AN93" s="55">
        <f t="shared" ref="AN93:AN105" si="23">AK93*AL93*AM93</f>
        <v>0</v>
      </c>
      <c r="AO93" s="57">
        <f t="shared" si="2"/>
        <v>0</v>
      </c>
    </row>
    <row r="94" spans="1:43" s="62" customFormat="1" ht="15" customHeight="1">
      <c r="A94" s="97"/>
      <c r="B94" s="51" t="s">
        <v>171</v>
      </c>
      <c r="C94" s="40" t="s">
        <v>172</v>
      </c>
      <c r="D94" s="59">
        <v>10272.799999999999</v>
      </c>
      <c r="E94" s="40" t="s">
        <v>173</v>
      </c>
      <c r="F94" s="40">
        <v>1</v>
      </c>
      <c r="G94" s="53">
        <v>2.73</v>
      </c>
      <c r="H94" s="53">
        <f>G94*F94*D94/1000</f>
        <v>28.044743999999998</v>
      </c>
      <c r="I94" s="59">
        <v>10272.799999999999</v>
      </c>
      <c r="J94" s="59"/>
      <c r="K94" s="66">
        <v>3.5</v>
      </c>
      <c r="L94" s="55">
        <f t="shared" si="16"/>
        <v>0</v>
      </c>
      <c r="M94" s="59">
        <v>10272.799999999999</v>
      </c>
      <c r="N94" s="59"/>
      <c r="O94" s="53">
        <v>3.5</v>
      </c>
      <c r="P94" s="55">
        <f t="shared" si="17"/>
        <v>0</v>
      </c>
      <c r="Q94" s="59">
        <v>10272.799999999999</v>
      </c>
      <c r="R94" s="59"/>
      <c r="S94" s="53">
        <v>3.5</v>
      </c>
      <c r="T94" s="55">
        <f t="shared" si="18"/>
        <v>0</v>
      </c>
      <c r="U94" s="59">
        <v>10272.799999999999</v>
      </c>
      <c r="V94" s="59"/>
      <c r="W94" s="53">
        <v>3.5</v>
      </c>
      <c r="X94" s="55">
        <f t="shared" si="19"/>
        <v>0</v>
      </c>
      <c r="Y94" s="59">
        <v>10272.799999999999</v>
      </c>
      <c r="Z94" s="59">
        <v>1</v>
      </c>
      <c r="AA94" s="53">
        <v>3.5</v>
      </c>
      <c r="AB94" s="55">
        <f t="shared" si="20"/>
        <v>35954.799999999996</v>
      </c>
      <c r="AC94" s="59">
        <v>10272.799999999999</v>
      </c>
      <c r="AD94" s="59"/>
      <c r="AE94" s="53">
        <v>3.5</v>
      </c>
      <c r="AF94" s="55">
        <f t="shared" si="21"/>
        <v>0</v>
      </c>
      <c r="AG94" s="59">
        <v>10272.799999999999</v>
      </c>
      <c r="AH94" s="59"/>
      <c r="AI94" s="53">
        <v>3.5</v>
      </c>
      <c r="AJ94" s="55">
        <f t="shared" si="22"/>
        <v>0</v>
      </c>
      <c r="AK94" s="59">
        <v>10272.799999999999</v>
      </c>
      <c r="AL94" s="59"/>
      <c r="AM94" s="53">
        <v>3.5</v>
      </c>
      <c r="AN94" s="55">
        <f t="shared" si="23"/>
        <v>0</v>
      </c>
      <c r="AO94" s="57">
        <f t="shared" si="2"/>
        <v>35954.799999999996</v>
      </c>
      <c r="AQ94" s="62">
        <v>35954.799999999996</v>
      </c>
    </row>
    <row r="95" spans="1:43" s="62" customFormat="1" ht="12.75" customHeight="1">
      <c r="A95" s="97"/>
      <c r="B95" s="51" t="s">
        <v>174</v>
      </c>
      <c r="C95" s="40" t="s">
        <v>175</v>
      </c>
      <c r="D95" s="59">
        <v>858</v>
      </c>
      <c r="E95" s="40" t="s">
        <v>173</v>
      </c>
      <c r="F95" s="40">
        <v>1</v>
      </c>
      <c r="G95" s="53">
        <v>14.92</v>
      </c>
      <c r="H95" s="53">
        <f>G95*F95*D95/1000</f>
        <v>12.801360000000001</v>
      </c>
      <c r="I95" s="59">
        <v>858</v>
      </c>
      <c r="J95" s="59"/>
      <c r="K95" s="66">
        <v>19.12</v>
      </c>
      <c r="L95" s="55">
        <f t="shared" si="16"/>
        <v>0</v>
      </c>
      <c r="M95" s="59">
        <v>858</v>
      </c>
      <c r="N95" s="59"/>
      <c r="O95" s="53">
        <v>19.12</v>
      </c>
      <c r="P95" s="55">
        <f t="shared" si="17"/>
        <v>0</v>
      </c>
      <c r="Q95" s="59">
        <v>858</v>
      </c>
      <c r="R95" s="59"/>
      <c r="S95" s="53">
        <v>19.12</v>
      </c>
      <c r="T95" s="55">
        <f t="shared" si="18"/>
        <v>0</v>
      </c>
      <c r="U95" s="59">
        <v>858</v>
      </c>
      <c r="V95" s="59"/>
      <c r="W95" s="53">
        <v>19.12</v>
      </c>
      <c r="X95" s="55">
        <f t="shared" si="19"/>
        <v>0</v>
      </c>
      <c r="Y95" s="59">
        <v>858</v>
      </c>
      <c r="Z95" s="59">
        <v>0.5</v>
      </c>
      <c r="AA95" s="53">
        <v>19.12</v>
      </c>
      <c r="AB95" s="55">
        <f t="shared" si="20"/>
        <v>8202.48</v>
      </c>
      <c r="AC95" s="59">
        <v>858</v>
      </c>
      <c r="AD95" s="59"/>
      <c r="AE95" s="53">
        <v>19.12</v>
      </c>
      <c r="AF95" s="55">
        <f t="shared" si="21"/>
        <v>0</v>
      </c>
      <c r="AG95" s="59">
        <v>858</v>
      </c>
      <c r="AH95" s="59"/>
      <c r="AI95" s="53">
        <v>19.12</v>
      </c>
      <c r="AJ95" s="55">
        <f t="shared" si="22"/>
        <v>0</v>
      </c>
      <c r="AK95" s="59">
        <v>858</v>
      </c>
      <c r="AL95" s="59"/>
      <c r="AM95" s="53">
        <v>19.12</v>
      </c>
      <c r="AN95" s="55">
        <f t="shared" si="23"/>
        <v>0</v>
      </c>
      <c r="AO95" s="57">
        <f t="shared" si="2"/>
        <v>8202.48</v>
      </c>
      <c r="AQ95" s="62">
        <v>8202.48</v>
      </c>
    </row>
    <row r="96" spans="1:43" s="62" customFormat="1" ht="10.5" customHeight="1">
      <c r="A96" s="97"/>
      <c r="B96" s="51" t="s">
        <v>176</v>
      </c>
      <c r="C96" s="40" t="s">
        <v>175</v>
      </c>
      <c r="D96" s="59">
        <v>858</v>
      </c>
      <c r="E96" s="40" t="s">
        <v>173</v>
      </c>
      <c r="F96" s="40">
        <v>1</v>
      </c>
      <c r="G96" s="53">
        <v>0.55000000000000004</v>
      </c>
      <c r="H96" s="53">
        <f>G96*F96*D96/1000</f>
        <v>0.47190000000000004</v>
      </c>
      <c r="I96" s="59">
        <v>858</v>
      </c>
      <c r="J96" s="59"/>
      <c r="K96" s="53">
        <v>0.71</v>
      </c>
      <c r="L96" s="55">
        <f t="shared" si="16"/>
        <v>0</v>
      </c>
      <c r="M96" s="59">
        <v>858</v>
      </c>
      <c r="N96" s="59"/>
      <c r="O96" s="53">
        <v>0.71</v>
      </c>
      <c r="P96" s="55">
        <f t="shared" si="17"/>
        <v>0</v>
      </c>
      <c r="Q96" s="59">
        <v>858</v>
      </c>
      <c r="R96" s="59"/>
      <c r="S96" s="53">
        <v>0.71</v>
      </c>
      <c r="T96" s="55">
        <f t="shared" si="18"/>
        <v>0</v>
      </c>
      <c r="U96" s="59">
        <v>858</v>
      </c>
      <c r="V96" s="59"/>
      <c r="W96" s="53">
        <v>0.71</v>
      </c>
      <c r="X96" s="55">
        <f t="shared" si="19"/>
        <v>0</v>
      </c>
      <c r="Y96" s="59">
        <v>858</v>
      </c>
      <c r="Z96" s="59"/>
      <c r="AA96" s="53">
        <v>0.71</v>
      </c>
      <c r="AB96" s="55">
        <f t="shared" si="20"/>
        <v>0</v>
      </c>
      <c r="AC96" s="59">
        <v>858</v>
      </c>
      <c r="AD96" s="59"/>
      <c r="AE96" s="53">
        <v>0.71</v>
      </c>
      <c r="AF96" s="55">
        <f t="shared" si="21"/>
        <v>0</v>
      </c>
      <c r="AG96" s="59">
        <v>858</v>
      </c>
      <c r="AH96" s="59"/>
      <c r="AI96" s="53">
        <v>0.71</v>
      </c>
      <c r="AJ96" s="55">
        <f t="shared" si="22"/>
        <v>0</v>
      </c>
      <c r="AK96" s="59">
        <v>858</v>
      </c>
      <c r="AL96" s="59"/>
      <c r="AM96" s="53">
        <v>0.71</v>
      </c>
      <c r="AN96" s="55">
        <f t="shared" si="23"/>
        <v>0</v>
      </c>
      <c r="AO96" s="57">
        <f t="shared" si="2"/>
        <v>0</v>
      </c>
      <c r="AQ96" s="62">
        <v>0</v>
      </c>
    </row>
    <row r="97" spans="1:43" s="62" customFormat="1" ht="12" customHeight="1">
      <c r="A97" s="97"/>
      <c r="B97" s="51" t="s">
        <v>177</v>
      </c>
      <c r="C97" s="40" t="s">
        <v>175</v>
      </c>
      <c r="D97" s="59">
        <v>858</v>
      </c>
      <c r="E97" s="40" t="s">
        <v>173</v>
      </c>
      <c r="F97" s="40">
        <v>1</v>
      </c>
      <c r="G97" s="53">
        <v>7.9</v>
      </c>
      <c r="H97" s="53">
        <f>G97*F97*D97/1000</f>
        <v>6.7782000000000009</v>
      </c>
      <c r="I97" s="59">
        <v>858</v>
      </c>
      <c r="J97" s="59"/>
      <c r="K97" s="53">
        <v>10.130000000000001</v>
      </c>
      <c r="L97" s="55">
        <f t="shared" si="16"/>
        <v>0</v>
      </c>
      <c r="M97" s="59">
        <v>858</v>
      </c>
      <c r="N97" s="59"/>
      <c r="O97" s="53">
        <v>10.130000000000001</v>
      </c>
      <c r="P97" s="55">
        <f t="shared" si="17"/>
        <v>0</v>
      </c>
      <c r="Q97" s="59">
        <v>858</v>
      </c>
      <c r="R97" s="59"/>
      <c r="S97" s="53">
        <v>10.130000000000001</v>
      </c>
      <c r="T97" s="55">
        <f t="shared" si="18"/>
        <v>0</v>
      </c>
      <c r="U97" s="59">
        <v>858</v>
      </c>
      <c r="V97" s="59"/>
      <c r="W97" s="53">
        <v>10.130000000000001</v>
      </c>
      <c r="X97" s="55">
        <f t="shared" si="19"/>
        <v>0</v>
      </c>
      <c r="Y97" s="59">
        <v>858</v>
      </c>
      <c r="Z97" s="59">
        <v>0.5</v>
      </c>
      <c r="AA97" s="53">
        <v>10.130000000000001</v>
      </c>
      <c r="AB97" s="55">
        <f t="shared" si="20"/>
        <v>4345.7700000000004</v>
      </c>
      <c r="AC97" s="59">
        <v>858</v>
      </c>
      <c r="AD97" s="59"/>
      <c r="AE97" s="53">
        <v>10.130000000000001</v>
      </c>
      <c r="AF97" s="55">
        <f t="shared" si="21"/>
        <v>0</v>
      </c>
      <c r="AG97" s="59">
        <v>858</v>
      </c>
      <c r="AH97" s="59"/>
      <c r="AI97" s="53">
        <v>10.130000000000001</v>
      </c>
      <c r="AJ97" s="55">
        <f t="shared" si="22"/>
        <v>0</v>
      </c>
      <c r="AK97" s="59">
        <v>858</v>
      </c>
      <c r="AL97" s="59"/>
      <c r="AM97" s="53">
        <v>10.130000000000001</v>
      </c>
      <c r="AN97" s="55">
        <f t="shared" si="23"/>
        <v>0</v>
      </c>
      <c r="AO97" s="57">
        <f t="shared" si="2"/>
        <v>4345.7700000000004</v>
      </c>
      <c r="AQ97" s="62">
        <v>4345.7700000000004</v>
      </c>
    </row>
    <row r="98" spans="1:43" s="62" customFormat="1" ht="11.25" customHeight="1">
      <c r="A98" s="97"/>
      <c r="B98" s="51" t="s">
        <v>178</v>
      </c>
      <c r="C98" s="40" t="s">
        <v>179</v>
      </c>
      <c r="D98" s="59">
        <v>24</v>
      </c>
      <c r="E98" s="40" t="s">
        <v>173</v>
      </c>
      <c r="F98" s="40">
        <v>1</v>
      </c>
      <c r="G98" s="53">
        <v>140.96</v>
      </c>
      <c r="H98" s="53">
        <f>G98*F98*D98/1000</f>
        <v>3.3830399999999998</v>
      </c>
      <c r="I98" s="59">
        <v>24</v>
      </c>
      <c r="J98" s="59"/>
      <c r="K98" s="53">
        <v>180.71</v>
      </c>
      <c r="L98" s="55">
        <f t="shared" si="16"/>
        <v>0</v>
      </c>
      <c r="M98" s="59">
        <v>24</v>
      </c>
      <c r="N98" s="59"/>
      <c r="O98" s="53">
        <v>180.71</v>
      </c>
      <c r="P98" s="55">
        <f t="shared" si="17"/>
        <v>0</v>
      </c>
      <c r="Q98" s="59">
        <v>24</v>
      </c>
      <c r="R98" s="59"/>
      <c r="S98" s="53">
        <v>180.71</v>
      </c>
      <c r="T98" s="55">
        <f t="shared" si="18"/>
        <v>0</v>
      </c>
      <c r="U98" s="59">
        <v>24</v>
      </c>
      <c r="V98" s="59"/>
      <c r="W98" s="53">
        <v>180.71</v>
      </c>
      <c r="X98" s="55">
        <f t="shared" si="19"/>
        <v>0</v>
      </c>
      <c r="Y98" s="59">
        <v>24</v>
      </c>
      <c r="Z98" s="59"/>
      <c r="AA98" s="53">
        <v>180.71</v>
      </c>
      <c r="AB98" s="55">
        <f t="shared" si="20"/>
        <v>0</v>
      </c>
      <c r="AC98" s="59">
        <v>24</v>
      </c>
      <c r="AD98" s="59"/>
      <c r="AE98" s="53">
        <v>180.71</v>
      </c>
      <c r="AF98" s="55">
        <f t="shared" si="21"/>
        <v>0</v>
      </c>
      <c r="AG98" s="59">
        <v>24</v>
      </c>
      <c r="AH98" s="59"/>
      <c r="AI98" s="53">
        <v>180.71</v>
      </c>
      <c r="AJ98" s="55">
        <f t="shared" si="22"/>
        <v>0</v>
      </c>
      <c r="AK98" s="59">
        <v>24</v>
      </c>
      <c r="AL98" s="59"/>
      <c r="AM98" s="53">
        <v>180.71</v>
      </c>
      <c r="AN98" s="55">
        <f t="shared" si="23"/>
        <v>0</v>
      </c>
      <c r="AO98" s="57">
        <f t="shared" si="2"/>
        <v>0</v>
      </c>
      <c r="AQ98" s="62">
        <v>0</v>
      </c>
    </row>
    <row r="99" spans="1:43" s="33" customFormat="1" ht="10.199999999999999">
      <c r="A99" s="89" t="s">
        <v>180</v>
      </c>
      <c r="B99" s="51" t="s">
        <v>181</v>
      </c>
      <c r="C99" s="40" t="s">
        <v>182</v>
      </c>
      <c r="D99" s="40">
        <v>1864.2</v>
      </c>
      <c r="E99" s="40" t="s">
        <v>183</v>
      </c>
      <c r="F99" s="40">
        <v>1</v>
      </c>
      <c r="G99" s="53">
        <v>0.5</v>
      </c>
      <c r="H99" s="53">
        <f t="shared" ref="H99:H105" si="24">G99*F99*D99/1000</f>
        <v>0.93210000000000004</v>
      </c>
      <c r="I99" s="40">
        <v>1864.2</v>
      </c>
      <c r="J99" s="40"/>
      <c r="K99" s="53"/>
      <c r="L99" s="55">
        <f t="shared" si="16"/>
        <v>0</v>
      </c>
      <c r="M99" s="40">
        <v>1864.2</v>
      </c>
      <c r="N99" s="40"/>
      <c r="O99" s="53"/>
      <c r="P99" s="55">
        <f t="shared" si="17"/>
        <v>0</v>
      </c>
      <c r="Q99" s="40">
        <v>1864.2</v>
      </c>
      <c r="R99" s="40"/>
      <c r="S99" s="53"/>
      <c r="T99" s="55">
        <f t="shared" si="18"/>
        <v>0</v>
      </c>
      <c r="U99" s="40">
        <v>1864.2</v>
      </c>
      <c r="V99" s="40"/>
      <c r="W99" s="53"/>
      <c r="X99" s="55">
        <f t="shared" si="19"/>
        <v>0</v>
      </c>
      <c r="Y99" s="40">
        <v>1864.2</v>
      </c>
      <c r="Z99" s="40"/>
      <c r="AA99" s="53"/>
      <c r="AB99" s="55">
        <f t="shared" si="20"/>
        <v>0</v>
      </c>
      <c r="AC99" s="40">
        <v>1864.2</v>
      </c>
      <c r="AD99" s="40"/>
      <c r="AE99" s="53"/>
      <c r="AF99" s="55">
        <f t="shared" si="21"/>
        <v>0</v>
      </c>
      <c r="AG99" s="40">
        <v>1864.2</v>
      </c>
      <c r="AH99" s="40"/>
      <c r="AI99" s="53"/>
      <c r="AJ99" s="55">
        <f t="shared" si="22"/>
        <v>0</v>
      </c>
      <c r="AK99" s="40">
        <v>1864.2</v>
      </c>
      <c r="AL99" s="40"/>
      <c r="AM99" s="53"/>
      <c r="AN99" s="55">
        <f t="shared" si="23"/>
        <v>0</v>
      </c>
      <c r="AO99" s="57">
        <f t="shared" si="2"/>
        <v>0</v>
      </c>
      <c r="AQ99" s="33">
        <v>0</v>
      </c>
    </row>
    <row r="100" spans="1:43" s="33" customFormat="1" ht="20.399999999999999">
      <c r="A100" s="89" t="s">
        <v>184</v>
      </c>
      <c r="B100" s="51" t="s">
        <v>185</v>
      </c>
      <c r="C100" s="40" t="s">
        <v>182</v>
      </c>
      <c r="D100" s="40">
        <v>1864.2</v>
      </c>
      <c r="E100" s="40" t="s">
        <v>183</v>
      </c>
      <c r="F100" s="40">
        <v>1</v>
      </c>
      <c r="G100" s="53">
        <v>2.11</v>
      </c>
      <c r="H100" s="53">
        <f t="shared" si="24"/>
        <v>3.933462</v>
      </c>
      <c r="I100" s="40">
        <v>1864.2</v>
      </c>
      <c r="J100" s="40"/>
      <c r="K100" s="53"/>
      <c r="L100" s="55">
        <f t="shared" si="16"/>
        <v>0</v>
      </c>
      <c r="M100" s="40">
        <v>1864.2</v>
      </c>
      <c r="N100" s="40"/>
      <c r="O100" s="53"/>
      <c r="P100" s="55">
        <f t="shared" si="17"/>
        <v>0</v>
      </c>
      <c r="Q100" s="40">
        <v>1864.2</v>
      </c>
      <c r="R100" s="40"/>
      <c r="S100" s="53"/>
      <c r="T100" s="55">
        <f t="shared" si="18"/>
        <v>0</v>
      </c>
      <c r="U100" s="40">
        <v>1864.2</v>
      </c>
      <c r="V100" s="40"/>
      <c r="W100" s="53"/>
      <c r="X100" s="55">
        <f t="shared" si="19"/>
        <v>0</v>
      </c>
      <c r="Y100" s="40">
        <v>1864.2</v>
      </c>
      <c r="Z100" s="40"/>
      <c r="AA100" s="53"/>
      <c r="AB100" s="55">
        <f t="shared" si="20"/>
        <v>0</v>
      </c>
      <c r="AC100" s="40">
        <v>1864.2</v>
      </c>
      <c r="AD100" s="40"/>
      <c r="AE100" s="53"/>
      <c r="AF100" s="55">
        <f t="shared" si="21"/>
        <v>0</v>
      </c>
      <c r="AG100" s="40">
        <v>1864.2</v>
      </c>
      <c r="AH100" s="40"/>
      <c r="AI100" s="53"/>
      <c r="AJ100" s="55">
        <f t="shared" si="22"/>
        <v>0</v>
      </c>
      <c r="AK100" s="40">
        <v>1864.2</v>
      </c>
      <c r="AL100" s="40"/>
      <c r="AM100" s="53"/>
      <c r="AN100" s="55">
        <f t="shared" si="23"/>
        <v>0</v>
      </c>
      <c r="AO100" s="57">
        <f t="shared" si="2"/>
        <v>0</v>
      </c>
      <c r="AQ100" s="33">
        <v>0</v>
      </c>
    </row>
    <row r="101" spans="1:43" s="33" customFormat="1" ht="10.199999999999999">
      <c r="A101" s="89" t="s">
        <v>186</v>
      </c>
      <c r="B101" s="51" t="s">
        <v>187</v>
      </c>
      <c r="C101" s="40" t="s">
        <v>182</v>
      </c>
      <c r="D101" s="40">
        <v>1864.2</v>
      </c>
      <c r="E101" s="40" t="s">
        <v>183</v>
      </c>
      <c r="F101" s="40">
        <v>0</v>
      </c>
      <c r="G101" s="53">
        <v>0.98</v>
      </c>
      <c r="H101" s="53">
        <f t="shared" si="24"/>
        <v>0</v>
      </c>
      <c r="I101" s="40">
        <v>1864.2</v>
      </c>
      <c r="J101" s="40"/>
      <c r="K101" s="53"/>
      <c r="L101" s="55">
        <f t="shared" si="16"/>
        <v>0</v>
      </c>
      <c r="M101" s="40">
        <v>1864.2</v>
      </c>
      <c r="N101" s="40"/>
      <c r="O101" s="53"/>
      <c r="P101" s="55">
        <f t="shared" si="17"/>
        <v>0</v>
      </c>
      <c r="Q101" s="40">
        <v>1864.2</v>
      </c>
      <c r="R101" s="40"/>
      <c r="S101" s="53"/>
      <c r="T101" s="55">
        <f t="shared" si="18"/>
        <v>0</v>
      </c>
      <c r="U101" s="40">
        <v>1864.2</v>
      </c>
      <c r="V101" s="40"/>
      <c r="W101" s="53"/>
      <c r="X101" s="55">
        <f t="shared" si="19"/>
        <v>0</v>
      </c>
      <c r="Y101" s="40">
        <v>1864.2</v>
      </c>
      <c r="Z101" s="40"/>
      <c r="AA101" s="53"/>
      <c r="AB101" s="55">
        <f t="shared" si="20"/>
        <v>0</v>
      </c>
      <c r="AC101" s="40">
        <v>1864.2</v>
      </c>
      <c r="AD101" s="40"/>
      <c r="AE101" s="53"/>
      <c r="AF101" s="55">
        <f t="shared" si="21"/>
        <v>0</v>
      </c>
      <c r="AG101" s="40">
        <v>1864.2</v>
      </c>
      <c r="AH101" s="40"/>
      <c r="AI101" s="53"/>
      <c r="AJ101" s="55">
        <f t="shared" si="22"/>
        <v>0</v>
      </c>
      <c r="AK101" s="40">
        <v>1864.2</v>
      </c>
      <c r="AL101" s="40"/>
      <c r="AM101" s="53"/>
      <c r="AN101" s="55">
        <f t="shared" si="23"/>
        <v>0</v>
      </c>
      <c r="AO101" s="57">
        <f t="shared" si="2"/>
        <v>0</v>
      </c>
      <c r="AQ101" s="33">
        <v>0</v>
      </c>
    </row>
    <row r="102" spans="1:43" s="33" customFormat="1" ht="13.5" customHeight="1">
      <c r="A102" s="89" t="s">
        <v>188</v>
      </c>
      <c r="B102" s="51" t="s">
        <v>189</v>
      </c>
      <c r="C102" s="40" t="s">
        <v>182</v>
      </c>
      <c r="D102" s="40">
        <v>1864.2</v>
      </c>
      <c r="E102" s="40" t="s">
        <v>110</v>
      </c>
      <c r="F102" s="40">
        <v>1</v>
      </c>
      <c r="G102" s="82">
        <v>1.1000000000000001</v>
      </c>
      <c r="H102" s="53">
        <f t="shared" si="24"/>
        <v>2.0506200000000003</v>
      </c>
      <c r="I102" s="40">
        <v>1864.2</v>
      </c>
      <c r="J102" s="40"/>
      <c r="K102" s="82"/>
      <c r="L102" s="55">
        <f t="shared" si="16"/>
        <v>0</v>
      </c>
      <c r="M102" s="40">
        <v>1864.2</v>
      </c>
      <c r="N102" s="40"/>
      <c r="O102" s="53"/>
      <c r="P102" s="55">
        <f t="shared" si="17"/>
        <v>0</v>
      </c>
      <c r="Q102" s="40">
        <v>1864.2</v>
      </c>
      <c r="R102" s="40"/>
      <c r="S102" s="53"/>
      <c r="T102" s="55">
        <f t="shared" si="18"/>
        <v>0</v>
      </c>
      <c r="U102" s="40">
        <v>1864.2</v>
      </c>
      <c r="V102" s="40"/>
      <c r="W102" s="53"/>
      <c r="X102" s="55">
        <f t="shared" si="19"/>
        <v>0</v>
      </c>
      <c r="Y102" s="40">
        <v>1864.2</v>
      </c>
      <c r="Z102" s="40"/>
      <c r="AA102" s="53"/>
      <c r="AB102" s="55">
        <f t="shared" si="20"/>
        <v>0</v>
      </c>
      <c r="AC102" s="40">
        <v>1864.2</v>
      </c>
      <c r="AD102" s="40"/>
      <c r="AE102" s="53"/>
      <c r="AF102" s="55">
        <f t="shared" si="21"/>
        <v>0</v>
      </c>
      <c r="AG102" s="40">
        <v>1864.2</v>
      </c>
      <c r="AH102" s="40"/>
      <c r="AI102" s="53"/>
      <c r="AJ102" s="55">
        <f t="shared" si="22"/>
        <v>0</v>
      </c>
      <c r="AK102" s="40">
        <v>1864.2</v>
      </c>
      <c r="AL102" s="40"/>
      <c r="AM102" s="53"/>
      <c r="AN102" s="55">
        <f t="shared" si="23"/>
        <v>0</v>
      </c>
      <c r="AO102" s="57">
        <f t="shared" si="2"/>
        <v>0</v>
      </c>
      <c r="AQ102" s="33">
        <v>0</v>
      </c>
    </row>
    <row r="103" spans="1:43" s="33" customFormat="1" ht="10.199999999999999">
      <c r="A103" s="89" t="s">
        <v>190</v>
      </c>
      <c r="B103" s="51" t="s">
        <v>191</v>
      </c>
      <c r="C103" s="40" t="s">
        <v>37</v>
      </c>
      <c r="D103" s="40">
        <v>20</v>
      </c>
      <c r="E103" s="40"/>
      <c r="F103" s="40">
        <v>1</v>
      </c>
      <c r="G103" s="53">
        <v>60.42</v>
      </c>
      <c r="H103" s="53">
        <f t="shared" si="24"/>
        <v>1.2084000000000001</v>
      </c>
      <c r="I103" s="40">
        <v>1</v>
      </c>
      <c r="J103" s="40"/>
      <c r="K103" s="53">
        <v>77.47</v>
      </c>
      <c r="L103" s="55">
        <f t="shared" si="16"/>
        <v>0</v>
      </c>
      <c r="M103" s="40">
        <v>1</v>
      </c>
      <c r="N103" s="40"/>
      <c r="O103" s="53">
        <v>77.47</v>
      </c>
      <c r="P103" s="55">
        <f t="shared" si="17"/>
        <v>0</v>
      </c>
      <c r="Q103" s="40">
        <v>9</v>
      </c>
      <c r="R103" s="40">
        <v>1</v>
      </c>
      <c r="S103" s="53">
        <v>77.47</v>
      </c>
      <c r="T103" s="55">
        <f t="shared" si="18"/>
        <v>697.23</v>
      </c>
      <c r="U103" s="40">
        <v>1</v>
      </c>
      <c r="V103" s="40"/>
      <c r="W103" s="53">
        <v>77.47</v>
      </c>
      <c r="X103" s="55">
        <f t="shared" si="19"/>
        <v>0</v>
      </c>
      <c r="Y103" s="40">
        <v>1</v>
      </c>
      <c r="Z103" s="40"/>
      <c r="AA103" s="53">
        <v>77.47</v>
      </c>
      <c r="AB103" s="55">
        <f t="shared" si="20"/>
        <v>0</v>
      </c>
      <c r="AC103" s="40">
        <v>1</v>
      </c>
      <c r="AD103" s="40">
        <v>1</v>
      </c>
      <c r="AE103" s="53">
        <v>77.47</v>
      </c>
      <c r="AF103" s="55">
        <f t="shared" si="21"/>
        <v>77.47</v>
      </c>
      <c r="AG103" s="40">
        <v>1</v>
      </c>
      <c r="AH103" s="40"/>
      <c r="AI103" s="53">
        <v>77.47</v>
      </c>
      <c r="AJ103" s="55">
        <f t="shared" si="22"/>
        <v>0</v>
      </c>
      <c r="AK103" s="40">
        <v>1</v>
      </c>
      <c r="AL103" s="40"/>
      <c r="AM103" s="53">
        <v>77.47</v>
      </c>
      <c r="AN103" s="55">
        <f t="shared" si="23"/>
        <v>0</v>
      </c>
      <c r="AO103" s="57">
        <f t="shared" si="2"/>
        <v>774.7</v>
      </c>
      <c r="AQ103" s="33">
        <v>774.7</v>
      </c>
    </row>
    <row r="104" spans="1:43" s="33" customFormat="1" ht="10.199999999999999">
      <c r="A104" s="89"/>
      <c r="B104" s="51" t="s">
        <v>192</v>
      </c>
      <c r="C104" s="40" t="s">
        <v>37</v>
      </c>
      <c r="D104" s="40">
        <v>0</v>
      </c>
      <c r="E104" s="40"/>
      <c r="F104" s="40">
        <v>1</v>
      </c>
      <c r="G104" s="53">
        <v>514.54</v>
      </c>
      <c r="H104" s="53">
        <f t="shared" si="24"/>
        <v>0</v>
      </c>
      <c r="I104" s="40">
        <v>1</v>
      </c>
      <c r="J104" s="40"/>
      <c r="K104" s="53">
        <v>659.66</v>
      </c>
      <c r="L104" s="55">
        <f t="shared" si="16"/>
        <v>0</v>
      </c>
      <c r="M104" s="40">
        <v>1</v>
      </c>
      <c r="N104" s="40"/>
      <c r="O104" s="53">
        <v>659.66</v>
      </c>
      <c r="P104" s="55">
        <f t="shared" si="17"/>
        <v>0</v>
      </c>
      <c r="Q104" s="40">
        <v>1</v>
      </c>
      <c r="R104" s="40"/>
      <c r="S104" s="53">
        <v>659.66</v>
      </c>
      <c r="T104" s="55">
        <f t="shared" si="18"/>
        <v>0</v>
      </c>
      <c r="U104" s="40">
        <v>1</v>
      </c>
      <c r="V104" s="40"/>
      <c r="W104" s="53">
        <v>659.66</v>
      </c>
      <c r="X104" s="55">
        <f t="shared" si="19"/>
        <v>0</v>
      </c>
      <c r="Y104" s="40">
        <v>1</v>
      </c>
      <c r="Z104" s="40"/>
      <c r="AA104" s="53">
        <v>659.66</v>
      </c>
      <c r="AB104" s="55">
        <f t="shared" si="20"/>
        <v>0</v>
      </c>
      <c r="AC104" s="40">
        <v>1</v>
      </c>
      <c r="AD104" s="40"/>
      <c r="AE104" s="53">
        <v>659.66</v>
      </c>
      <c r="AF104" s="55">
        <f t="shared" si="21"/>
        <v>0</v>
      </c>
      <c r="AG104" s="40">
        <v>1</v>
      </c>
      <c r="AH104" s="40"/>
      <c r="AI104" s="53">
        <v>659.66</v>
      </c>
      <c r="AJ104" s="55">
        <f t="shared" si="22"/>
        <v>0</v>
      </c>
      <c r="AK104" s="40">
        <v>1</v>
      </c>
      <c r="AL104" s="40"/>
      <c r="AM104" s="53">
        <v>659.66</v>
      </c>
      <c r="AN104" s="55">
        <f t="shared" si="23"/>
        <v>0</v>
      </c>
      <c r="AO104" s="57">
        <f t="shared" si="2"/>
        <v>0</v>
      </c>
      <c r="AQ104" s="33">
        <v>0</v>
      </c>
    </row>
    <row r="105" spans="1:43" s="33" customFormat="1" ht="10.199999999999999">
      <c r="A105" s="90"/>
      <c r="B105" s="51" t="s">
        <v>193</v>
      </c>
      <c r="C105" s="40" t="s">
        <v>182</v>
      </c>
      <c r="D105" s="40">
        <v>0</v>
      </c>
      <c r="E105" s="40"/>
      <c r="F105" s="40"/>
      <c r="G105" s="66"/>
      <c r="H105" s="53">
        <f t="shared" si="24"/>
        <v>0</v>
      </c>
      <c r="I105" s="40">
        <v>0</v>
      </c>
      <c r="J105" s="40"/>
      <c r="K105" s="53"/>
      <c r="L105" s="55">
        <f t="shared" si="16"/>
        <v>0</v>
      </c>
      <c r="M105" s="40">
        <v>0</v>
      </c>
      <c r="N105" s="40"/>
      <c r="O105" s="66"/>
      <c r="P105" s="55">
        <f t="shared" si="17"/>
        <v>0</v>
      </c>
      <c r="Q105" s="40">
        <v>0</v>
      </c>
      <c r="R105" s="40"/>
      <c r="S105" s="66"/>
      <c r="T105" s="55">
        <f t="shared" si="18"/>
        <v>0</v>
      </c>
      <c r="U105" s="40">
        <v>0</v>
      </c>
      <c r="V105" s="40"/>
      <c r="W105" s="66"/>
      <c r="X105" s="55">
        <f t="shared" si="19"/>
        <v>0</v>
      </c>
      <c r="Y105" s="40">
        <v>0</v>
      </c>
      <c r="Z105" s="40"/>
      <c r="AA105" s="66"/>
      <c r="AB105" s="55">
        <f t="shared" si="20"/>
        <v>0</v>
      </c>
      <c r="AC105" s="40">
        <v>0</v>
      </c>
      <c r="AD105" s="40"/>
      <c r="AE105" s="66"/>
      <c r="AF105" s="55">
        <f t="shared" si="21"/>
        <v>0</v>
      </c>
      <c r="AG105" s="40">
        <v>0</v>
      </c>
      <c r="AH105" s="40"/>
      <c r="AI105" s="66"/>
      <c r="AJ105" s="55">
        <f t="shared" si="22"/>
        <v>0</v>
      </c>
      <c r="AK105" s="40">
        <v>0</v>
      </c>
      <c r="AL105" s="40"/>
      <c r="AM105" s="66"/>
      <c r="AN105" s="55">
        <f t="shared" si="23"/>
        <v>0</v>
      </c>
      <c r="AO105" s="57">
        <f t="shared" si="2"/>
        <v>0</v>
      </c>
      <c r="AQ105" s="33">
        <v>0</v>
      </c>
    </row>
    <row r="106" spans="1:43" s="33" customFormat="1" ht="10.199999999999999">
      <c r="A106" s="38"/>
      <c r="B106" s="69" t="s">
        <v>166</v>
      </c>
      <c r="C106" s="40"/>
      <c r="D106" s="98"/>
      <c r="E106" s="40"/>
      <c r="F106" s="40"/>
      <c r="G106" s="66"/>
      <c r="H106" s="94">
        <f>SUM(H93:H105)</f>
        <v>59.603825999999991</v>
      </c>
      <c r="I106" s="98"/>
      <c r="J106" s="40"/>
      <c r="K106" s="53"/>
      <c r="L106" s="72">
        <f>SUM(L93:L105)</f>
        <v>0</v>
      </c>
      <c r="M106" s="98"/>
      <c r="N106" s="40"/>
      <c r="O106" s="66"/>
      <c r="P106" s="72">
        <f>SUM(P93:P105)</f>
        <v>0</v>
      </c>
      <c r="Q106" s="98"/>
      <c r="R106" s="40"/>
      <c r="S106" s="66"/>
      <c r="T106" s="72">
        <f>SUM(T93:T105)</f>
        <v>697.23</v>
      </c>
      <c r="U106" s="98"/>
      <c r="V106" s="40"/>
      <c r="W106" s="66"/>
      <c r="X106" s="72">
        <f>SUM(X93:X105)</f>
        <v>0</v>
      </c>
      <c r="Y106" s="98"/>
      <c r="Z106" s="40"/>
      <c r="AA106" s="66"/>
      <c r="AB106" s="72">
        <f>SUM(AB93:AB105)</f>
        <v>48503.05</v>
      </c>
      <c r="AC106" s="98"/>
      <c r="AD106" s="40"/>
      <c r="AE106" s="66"/>
      <c r="AF106" s="72">
        <f>SUM(AF93:AF105)</f>
        <v>77.47</v>
      </c>
      <c r="AG106" s="98"/>
      <c r="AH106" s="40"/>
      <c r="AI106" s="66"/>
      <c r="AJ106" s="72">
        <f>SUM(AJ93:AJ105)</f>
        <v>0</v>
      </c>
      <c r="AK106" s="98"/>
      <c r="AL106" s="40"/>
      <c r="AM106" s="66"/>
      <c r="AN106" s="72">
        <f>SUM(AN93:AN105)</f>
        <v>0</v>
      </c>
      <c r="AO106" s="73">
        <f t="shared" si="2"/>
        <v>49277.750000000007</v>
      </c>
      <c r="AQ106" s="33">
        <f>SUM(AQ94:AQ105)</f>
        <v>49277.75</v>
      </c>
    </row>
    <row r="107" spans="1:43" s="33" customFormat="1" ht="10.199999999999999">
      <c r="A107" s="85"/>
      <c r="B107" s="86" t="s">
        <v>194</v>
      </c>
      <c r="C107" s="87"/>
      <c r="D107" s="28"/>
      <c r="E107" s="87"/>
      <c r="F107" s="87"/>
      <c r="G107" s="66"/>
      <c r="H107" s="99"/>
      <c r="I107" s="28"/>
      <c r="J107" s="40"/>
      <c r="K107" s="95"/>
      <c r="L107" s="55"/>
      <c r="M107" s="28"/>
      <c r="N107" s="40"/>
      <c r="O107" s="66"/>
      <c r="P107" s="55"/>
      <c r="Q107" s="28"/>
      <c r="R107" s="40"/>
      <c r="S107" s="66"/>
      <c r="T107" s="55"/>
      <c r="U107" s="28"/>
      <c r="V107" s="40"/>
      <c r="W107" s="66"/>
      <c r="X107" s="55"/>
      <c r="Y107" s="28"/>
      <c r="Z107" s="40"/>
      <c r="AA107" s="66"/>
      <c r="AB107" s="55"/>
      <c r="AC107" s="28"/>
      <c r="AD107" s="40"/>
      <c r="AE107" s="66"/>
      <c r="AF107" s="55"/>
      <c r="AG107" s="28"/>
      <c r="AH107" s="40"/>
      <c r="AI107" s="66"/>
      <c r="AJ107" s="55"/>
      <c r="AK107" s="28"/>
      <c r="AL107" s="40"/>
      <c r="AM107" s="66"/>
      <c r="AN107" s="55"/>
      <c r="AO107" s="57">
        <f t="shared" si="2"/>
        <v>0</v>
      </c>
    </row>
    <row r="108" spans="1:43" s="33" customFormat="1" ht="50.25" customHeight="1">
      <c r="A108" s="38" t="s">
        <v>195</v>
      </c>
      <c r="B108" s="51" t="s">
        <v>196</v>
      </c>
      <c r="C108" s="40" t="s">
        <v>106</v>
      </c>
      <c r="D108" s="40">
        <v>1864.2</v>
      </c>
      <c r="E108" s="40">
        <v>1</v>
      </c>
      <c r="F108" s="40">
        <v>1</v>
      </c>
      <c r="G108" s="53">
        <v>1.9</v>
      </c>
      <c r="H108" s="54">
        <f>G108*D108*F108/1000</f>
        <v>3.5419800000000001</v>
      </c>
      <c r="I108" s="40">
        <v>1864.2</v>
      </c>
      <c r="J108" s="40"/>
      <c r="K108" s="53">
        <v>2.4300000000000002</v>
      </c>
      <c r="L108" s="55">
        <f>I108*J108*K108</f>
        <v>0</v>
      </c>
      <c r="M108" s="40">
        <v>1864.2</v>
      </c>
      <c r="N108" s="40"/>
      <c r="O108" s="53">
        <v>2.4300000000000002</v>
      </c>
      <c r="P108" s="55">
        <f>M108*N108*O108</f>
        <v>0</v>
      </c>
      <c r="Q108" s="40">
        <v>1864.2</v>
      </c>
      <c r="R108" s="40"/>
      <c r="S108" s="53">
        <v>2.4300000000000002</v>
      </c>
      <c r="T108" s="55">
        <f>Q108*R108*S108</f>
        <v>0</v>
      </c>
      <c r="U108" s="40">
        <v>1864.2</v>
      </c>
      <c r="V108" s="40"/>
      <c r="W108" s="53">
        <v>2.4300000000000002</v>
      </c>
      <c r="X108" s="55">
        <f>U108*V108*W108</f>
        <v>0</v>
      </c>
      <c r="Y108" s="40">
        <v>1864.2</v>
      </c>
      <c r="Z108" s="40">
        <v>1</v>
      </c>
      <c r="AA108" s="53">
        <v>2.4300000000000002</v>
      </c>
      <c r="AB108" s="55">
        <f>Y108*Z108*AA108</f>
        <v>4530.0060000000003</v>
      </c>
      <c r="AC108" s="40">
        <v>1864.2</v>
      </c>
      <c r="AD108" s="40"/>
      <c r="AE108" s="53">
        <v>2.4300000000000002</v>
      </c>
      <c r="AF108" s="55">
        <f>AC108*AD108*AE108</f>
        <v>0</v>
      </c>
      <c r="AG108" s="40">
        <v>1864.2</v>
      </c>
      <c r="AH108" s="40"/>
      <c r="AI108" s="53">
        <v>2.4300000000000002</v>
      </c>
      <c r="AJ108" s="55">
        <f>AG108*AH108*AI108</f>
        <v>0</v>
      </c>
      <c r="AK108" s="40">
        <v>1864.2</v>
      </c>
      <c r="AL108" s="40"/>
      <c r="AM108" s="53">
        <v>2.4300000000000002</v>
      </c>
      <c r="AN108" s="55">
        <f>AK108*AL108*AM108</f>
        <v>0</v>
      </c>
      <c r="AO108" s="57">
        <f t="shared" si="2"/>
        <v>4530.0060000000003</v>
      </c>
      <c r="AQ108" s="33">
        <v>4530.0060000000003</v>
      </c>
    </row>
    <row r="109" spans="1:43" s="33" customFormat="1" ht="20.399999999999999">
      <c r="A109" s="89" t="s">
        <v>197</v>
      </c>
      <c r="B109" s="51" t="s">
        <v>198</v>
      </c>
      <c r="C109" s="40" t="s">
        <v>182</v>
      </c>
      <c r="D109" s="40">
        <v>1864.2</v>
      </c>
      <c r="E109" s="40" t="s">
        <v>199</v>
      </c>
      <c r="F109" s="40">
        <v>4</v>
      </c>
      <c r="G109" s="53">
        <v>1.9</v>
      </c>
      <c r="H109" s="54">
        <f t="shared" ref="H109:H114" si="25">G109*D109*F109/1000</f>
        <v>14.167920000000001</v>
      </c>
      <c r="I109" s="40">
        <v>1864.2</v>
      </c>
      <c r="J109" s="40"/>
      <c r="K109" s="53">
        <v>2.4300000000000002</v>
      </c>
      <c r="L109" s="55">
        <f>I109*J109*K109</f>
        <v>0</v>
      </c>
      <c r="M109" s="40">
        <v>1864.2</v>
      </c>
      <c r="N109" s="40">
        <v>1</v>
      </c>
      <c r="O109" s="53">
        <v>2.4300000000000002</v>
      </c>
      <c r="P109" s="55">
        <f>M109*N109*O109</f>
        <v>4530.0060000000003</v>
      </c>
      <c r="Q109" s="40">
        <v>1864.2</v>
      </c>
      <c r="R109" s="40"/>
      <c r="S109" s="53">
        <v>2.4300000000000002</v>
      </c>
      <c r="T109" s="55">
        <f>Q109*R109*S109</f>
        <v>0</v>
      </c>
      <c r="U109" s="40">
        <v>1864.2</v>
      </c>
      <c r="V109" s="40">
        <v>1</v>
      </c>
      <c r="W109" s="53">
        <v>2.4300000000000002</v>
      </c>
      <c r="X109" s="55">
        <f>U109*V109*W109</f>
        <v>4530.0060000000003</v>
      </c>
      <c r="Y109" s="40">
        <v>1864.2</v>
      </c>
      <c r="Z109" s="40"/>
      <c r="AA109" s="53">
        <v>2.4300000000000002</v>
      </c>
      <c r="AB109" s="55">
        <f>Y109*Z109*AA109</f>
        <v>0</v>
      </c>
      <c r="AC109" s="40">
        <v>1864.2</v>
      </c>
      <c r="AD109" s="40"/>
      <c r="AE109" s="53">
        <v>2.4300000000000002</v>
      </c>
      <c r="AF109" s="55">
        <f>AC109*AD109*AE109</f>
        <v>0</v>
      </c>
      <c r="AG109" s="40">
        <v>1864.2</v>
      </c>
      <c r="AH109" s="40"/>
      <c r="AI109" s="53">
        <v>2.4300000000000002</v>
      </c>
      <c r="AJ109" s="55">
        <f>AG109*AH109*AI109</f>
        <v>0</v>
      </c>
      <c r="AK109" s="40">
        <v>1864.2</v>
      </c>
      <c r="AL109" s="40"/>
      <c r="AM109" s="53">
        <v>2.4300000000000002</v>
      </c>
      <c r="AN109" s="55">
        <f>AK109*AL109*AM109</f>
        <v>0</v>
      </c>
      <c r="AO109" s="57">
        <f t="shared" si="2"/>
        <v>9060.0120000000006</v>
      </c>
      <c r="AQ109" s="33">
        <v>9060.0120000000006</v>
      </c>
    </row>
    <row r="110" spans="1:43" s="33" customFormat="1" ht="30.6">
      <c r="A110" s="89" t="s">
        <v>200</v>
      </c>
      <c r="B110" s="51" t="s">
        <v>201</v>
      </c>
      <c r="C110" s="40" t="s">
        <v>182</v>
      </c>
      <c r="D110" s="40">
        <v>1864.2</v>
      </c>
      <c r="E110" s="40" t="s">
        <v>202</v>
      </c>
      <c r="F110" s="40">
        <v>3</v>
      </c>
      <c r="G110" s="53">
        <v>1.9</v>
      </c>
      <c r="H110" s="54">
        <f t="shared" si="25"/>
        <v>10.62594</v>
      </c>
      <c r="I110" s="40">
        <v>1864.2</v>
      </c>
      <c r="J110" s="40"/>
      <c r="K110" s="53">
        <v>2.4300000000000002</v>
      </c>
      <c r="L110" s="55">
        <f>I110*J110*K110</f>
        <v>0</v>
      </c>
      <c r="M110" s="40">
        <v>1864.2</v>
      </c>
      <c r="N110" s="40"/>
      <c r="O110" s="53">
        <v>2.4300000000000002</v>
      </c>
      <c r="P110" s="55">
        <f>M110*N110*O110</f>
        <v>0</v>
      </c>
      <c r="Q110" s="40">
        <v>1864.2</v>
      </c>
      <c r="R110" s="40">
        <v>1</v>
      </c>
      <c r="S110" s="53">
        <v>2.4300000000000002</v>
      </c>
      <c r="T110" s="55">
        <f>Q110*R110*S110</f>
        <v>4530.0060000000003</v>
      </c>
      <c r="U110" s="40">
        <v>1864.2</v>
      </c>
      <c r="V110" s="40"/>
      <c r="W110" s="53">
        <v>2.4300000000000002</v>
      </c>
      <c r="X110" s="55">
        <f>U110*V110*W110</f>
        <v>0</v>
      </c>
      <c r="Y110" s="40">
        <v>1864.2</v>
      </c>
      <c r="Z110" s="40"/>
      <c r="AA110" s="53">
        <v>2.4300000000000002</v>
      </c>
      <c r="AB110" s="55">
        <f>Y110*Z110*AA110</f>
        <v>0</v>
      </c>
      <c r="AC110" s="40">
        <v>1864.2</v>
      </c>
      <c r="AD110" s="40"/>
      <c r="AE110" s="53">
        <v>2.4300000000000002</v>
      </c>
      <c r="AF110" s="55">
        <f>AC110*AD110*AE110</f>
        <v>0</v>
      </c>
      <c r="AG110" s="40">
        <v>1864.2</v>
      </c>
      <c r="AH110" s="40"/>
      <c r="AI110" s="53">
        <v>2.4300000000000002</v>
      </c>
      <c r="AJ110" s="55">
        <f>AG110*AH110*AI110</f>
        <v>0</v>
      </c>
      <c r="AK110" s="40">
        <v>1864.2</v>
      </c>
      <c r="AL110" s="40"/>
      <c r="AM110" s="53">
        <v>2.4300000000000002</v>
      </c>
      <c r="AN110" s="55">
        <f>AK110*AL110*AM110</f>
        <v>0</v>
      </c>
      <c r="AO110" s="57">
        <f t="shared" si="2"/>
        <v>4530.0060000000003</v>
      </c>
      <c r="AQ110" s="33">
        <v>4530.0060000000003</v>
      </c>
    </row>
    <row r="111" spans="1:43" s="33" customFormat="1" ht="10.199999999999999">
      <c r="A111" s="89" t="s">
        <v>203</v>
      </c>
      <c r="B111" s="51" t="s">
        <v>204</v>
      </c>
      <c r="C111" s="40" t="s">
        <v>37</v>
      </c>
      <c r="D111" s="40">
        <v>2</v>
      </c>
      <c r="E111" s="40" t="s">
        <v>183</v>
      </c>
      <c r="F111" s="40">
        <v>1</v>
      </c>
      <c r="G111" s="53">
        <v>336.02</v>
      </c>
      <c r="H111" s="54">
        <f t="shared" si="25"/>
        <v>0.67203999999999997</v>
      </c>
      <c r="I111" s="40">
        <v>2</v>
      </c>
      <c r="J111" s="40"/>
      <c r="K111" s="53">
        <v>430.79</v>
      </c>
      <c r="L111" s="55">
        <f>I111*J111*K111</f>
        <v>0</v>
      </c>
      <c r="M111" s="40">
        <v>2</v>
      </c>
      <c r="N111" s="40"/>
      <c r="O111" s="53">
        <v>430.79</v>
      </c>
      <c r="P111" s="55">
        <f>M111*N111*O111</f>
        <v>0</v>
      </c>
      <c r="Q111" s="40">
        <v>2</v>
      </c>
      <c r="R111" s="40"/>
      <c r="S111" s="53">
        <v>430.79</v>
      </c>
      <c r="T111" s="55">
        <f>Q111*R111*S111</f>
        <v>0</v>
      </c>
      <c r="U111" s="40">
        <v>2</v>
      </c>
      <c r="V111" s="40"/>
      <c r="W111" s="53">
        <v>430.79</v>
      </c>
      <c r="X111" s="55">
        <f>U111*V111*W111</f>
        <v>0</v>
      </c>
      <c r="Y111" s="40">
        <v>2</v>
      </c>
      <c r="Z111" s="40"/>
      <c r="AA111" s="53">
        <v>430.79</v>
      </c>
      <c r="AB111" s="55">
        <f>Y111*Z111*AA111</f>
        <v>0</v>
      </c>
      <c r="AC111" s="40">
        <v>2</v>
      </c>
      <c r="AD111" s="40"/>
      <c r="AE111" s="53">
        <v>430.79</v>
      </c>
      <c r="AF111" s="55">
        <f>AC111*AD111*AE111</f>
        <v>0</v>
      </c>
      <c r="AG111" s="40">
        <v>2</v>
      </c>
      <c r="AH111" s="40"/>
      <c r="AI111" s="53">
        <v>430.79</v>
      </c>
      <c r="AJ111" s="55">
        <f>AG111*AH111*AI111</f>
        <v>0</v>
      </c>
      <c r="AK111" s="40">
        <v>2</v>
      </c>
      <c r="AL111" s="40"/>
      <c r="AM111" s="53">
        <v>430.79</v>
      </c>
      <c r="AN111" s="55">
        <f>AK111*AL111*AM111</f>
        <v>0</v>
      </c>
      <c r="AO111" s="57">
        <f t="shared" si="2"/>
        <v>0</v>
      </c>
      <c r="AQ111" s="33">
        <v>0</v>
      </c>
    </row>
    <row r="112" spans="1:43" s="33" customFormat="1" ht="10.199999999999999">
      <c r="A112" s="89"/>
      <c r="B112" s="51"/>
      <c r="C112" s="40"/>
      <c r="D112" s="40"/>
      <c r="E112" s="40"/>
      <c r="F112" s="40"/>
      <c r="G112" s="53"/>
      <c r="H112" s="54">
        <f t="shared" si="25"/>
        <v>0</v>
      </c>
      <c r="I112" s="40"/>
      <c r="J112" s="40"/>
      <c r="K112" s="53"/>
      <c r="L112" s="55"/>
      <c r="M112" s="40"/>
      <c r="N112" s="40"/>
      <c r="O112" s="53"/>
      <c r="P112" s="55"/>
      <c r="Q112" s="40"/>
      <c r="R112" s="40"/>
      <c r="S112" s="53"/>
      <c r="T112" s="55"/>
      <c r="U112" s="40"/>
      <c r="V112" s="40"/>
      <c r="W112" s="53"/>
      <c r="X112" s="55"/>
      <c r="Y112" s="40"/>
      <c r="Z112" s="40"/>
      <c r="AA112" s="53"/>
      <c r="AB112" s="55"/>
      <c r="AC112" s="40"/>
      <c r="AD112" s="40"/>
      <c r="AE112" s="53"/>
      <c r="AF112" s="55"/>
      <c r="AG112" s="40"/>
      <c r="AH112" s="40"/>
      <c r="AI112" s="53"/>
      <c r="AJ112" s="55"/>
      <c r="AK112" s="40"/>
      <c r="AL112" s="40"/>
      <c r="AM112" s="53"/>
      <c r="AN112" s="55"/>
      <c r="AO112" s="57">
        <f t="shared" si="2"/>
        <v>0</v>
      </c>
      <c r="AQ112" s="33">
        <v>0</v>
      </c>
    </row>
    <row r="113" spans="1:43" s="33" customFormat="1" ht="10.199999999999999">
      <c r="A113" s="89" t="s">
        <v>205</v>
      </c>
      <c r="B113" s="51" t="s">
        <v>206</v>
      </c>
      <c r="C113" s="40" t="s">
        <v>37</v>
      </c>
      <c r="D113" s="40">
        <v>2</v>
      </c>
      <c r="E113" s="40" t="s">
        <v>183</v>
      </c>
      <c r="F113" s="40">
        <v>1</v>
      </c>
      <c r="G113" s="53">
        <v>700.47</v>
      </c>
      <c r="H113" s="54">
        <f t="shared" si="25"/>
        <v>1.4009400000000001</v>
      </c>
      <c r="I113" s="40">
        <v>2</v>
      </c>
      <c r="J113" s="40"/>
      <c r="K113" s="53">
        <v>897.54</v>
      </c>
      <c r="L113" s="55">
        <f>I113*J113*K113</f>
        <v>0</v>
      </c>
      <c r="M113" s="40">
        <v>2</v>
      </c>
      <c r="N113" s="40"/>
      <c r="O113" s="53">
        <v>897.54</v>
      </c>
      <c r="P113" s="55">
        <f>M113*N113*O113</f>
        <v>0</v>
      </c>
      <c r="Q113" s="40">
        <v>2</v>
      </c>
      <c r="R113" s="40"/>
      <c r="S113" s="53">
        <v>897.54</v>
      </c>
      <c r="T113" s="55">
        <f>Q113*R113*S113</f>
        <v>0</v>
      </c>
      <c r="U113" s="40">
        <v>2</v>
      </c>
      <c r="V113" s="40"/>
      <c r="W113" s="53">
        <v>897.54</v>
      </c>
      <c r="X113" s="55">
        <f>U113*V113*W113</f>
        <v>0</v>
      </c>
      <c r="Y113" s="40">
        <v>2</v>
      </c>
      <c r="Z113" s="40"/>
      <c r="AA113" s="53">
        <v>897.54</v>
      </c>
      <c r="AB113" s="55">
        <f>Y113*Z113*AA113</f>
        <v>0</v>
      </c>
      <c r="AC113" s="40">
        <v>2</v>
      </c>
      <c r="AD113" s="40"/>
      <c r="AE113" s="53">
        <v>897.54</v>
      </c>
      <c r="AF113" s="55">
        <f>AC113*AD113*AE113</f>
        <v>0</v>
      </c>
      <c r="AG113" s="40">
        <v>2</v>
      </c>
      <c r="AH113" s="40"/>
      <c r="AI113" s="53">
        <v>897.54</v>
      </c>
      <c r="AJ113" s="55">
        <f>AG113*AH113*AI113</f>
        <v>0</v>
      </c>
      <c r="AK113" s="40">
        <v>2</v>
      </c>
      <c r="AL113" s="40"/>
      <c r="AM113" s="53">
        <v>897.54</v>
      </c>
      <c r="AN113" s="55">
        <f>AK113*AL113*AM113</f>
        <v>0</v>
      </c>
      <c r="AO113" s="57">
        <f t="shared" si="2"/>
        <v>0</v>
      </c>
      <c r="AQ113" s="33">
        <v>0</v>
      </c>
    </row>
    <row r="114" spans="1:43" s="33" customFormat="1" ht="20.399999999999999">
      <c r="A114" s="89" t="s">
        <v>207</v>
      </c>
      <c r="B114" s="51" t="s">
        <v>208</v>
      </c>
      <c r="C114" s="40" t="s">
        <v>106</v>
      </c>
      <c r="D114" s="40">
        <v>1864.2</v>
      </c>
      <c r="E114" s="40" t="s">
        <v>209</v>
      </c>
      <c r="F114" s="40">
        <v>2</v>
      </c>
      <c r="G114" s="53">
        <v>4.79</v>
      </c>
      <c r="H114" s="54">
        <f t="shared" si="25"/>
        <v>17.859036</v>
      </c>
      <c r="I114" s="40">
        <v>1864.2</v>
      </c>
      <c r="J114" s="40"/>
      <c r="K114" s="53">
        <v>6.16</v>
      </c>
      <c r="L114" s="55">
        <f>I114*J114*K114</f>
        <v>0</v>
      </c>
      <c r="M114" s="40">
        <v>1864.2</v>
      </c>
      <c r="N114" s="40"/>
      <c r="O114" s="53">
        <v>6.16</v>
      </c>
      <c r="P114" s="55">
        <f>M114*N114*O114</f>
        <v>0</v>
      </c>
      <c r="Q114" s="40">
        <v>1864.2</v>
      </c>
      <c r="R114" s="40"/>
      <c r="S114" s="53">
        <v>6.16</v>
      </c>
      <c r="T114" s="55">
        <f>Q114*R114*S114</f>
        <v>0</v>
      </c>
      <c r="U114" s="40">
        <v>1864.2</v>
      </c>
      <c r="V114" s="40"/>
      <c r="W114" s="53">
        <v>6.16</v>
      </c>
      <c r="X114" s="55">
        <f>U114*V114*W114</f>
        <v>0</v>
      </c>
      <c r="Y114" s="40">
        <v>1864.2</v>
      </c>
      <c r="Z114" s="40">
        <v>1</v>
      </c>
      <c r="AA114" s="53">
        <v>6.16</v>
      </c>
      <c r="AB114" s="55">
        <f>Y114*Z114*AA114</f>
        <v>11483.472</v>
      </c>
      <c r="AC114" s="40">
        <v>1864.2</v>
      </c>
      <c r="AD114" s="40"/>
      <c r="AE114" s="53">
        <v>6.16</v>
      </c>
      <c r="AF114" s="55">
        <f>AC114*AD114*AE114</f>
        <v>0</v>
      </c>
      <c r="AG114" s="40">
        <v>1864.2</v>
      </c>
      <c r="AH114" s="40"/>
      <c r="AI114" s="53">
        <v>6.16</v>
      </c>
      <c r="AJ114" s="55">
        <f>AG114*AH114*AI114</f>
        <v>0</v>
      </c>
      <c r="AK114" s="40">
        <v>1864.2</v>
      </c>
      <c r="AL114" s="40"/>
      <c r="AM114" s="53">
        <v>6.16</v>
      </c>
      <c r="AN114" s="55">
        <f>AK114*AL114*AM114</f>
        <v>0</v>
      </c>
      <c r="AO114" s="57">
        <f t="shared" si="2"/>
        <v>11483.472</v>
      </c>
      <c r="AQ114" s="33">
        <v>11483.472</v>
      </c>
    </row>
    <row r="115" spans="1:43" s="33" customFormat="1" ht="10.199999999999999">
      <c r="A115" s="89"/>
      <c r="B115" s="51"/>
      <c r="C115" s="40"/>
      <c r="D115" s="40"/>
      <c r="E115" s="40"/>
      <c r="F115" s="40"/>
      <c r="G115" s="53"/>
      <c r="H115" s="54"/>
      <c r="I115" s="40"/>
      <c r="J115" s="40"/>
      <c r="K115" s="53"/>
      <c r="L115" s="55"/>
      <c r="M115" s="40"/>
      <c r="N115" s="40"/>
      <c r="O115" s="53"/>
      <c r="P115" s="55"/>
      <c r="Q115" s="40"/>
      <c r="R115" s="40"/>
      <c r="S115" s="53"/>
      <c r="T115" s="55"/>
      <c r="U115" s="40"/>
      <c r="V115" s="40"/>
      <c r="W115" s="53"/>
      <c r="X115" s="55"/>
      <c r="Y115" s="40"/>
      <c r="Z115" s="40"/>
      <c r="AA115" s="53"/>
      <c r="AB115" s="55"/>
      <c r="AC115" s="40"/>
      <c r="AD115" s="40"/>
      <c r="AE115" s="53"/>
      <c r="AF115" s="55"/>
      <c r="AG115" s="40"/>
      <c r="AH115" s="40"/>
      <c r="AI115" s="53"/>
      <c r="AJ115" s="55"/>
      <c r="AK115" s="40"/>
      <c r="AL115" s="40"/>
      <c r="AM115" s="53"/>
      <c r="AN115" s="55"/>
      <c r="AO115" s="57">
        <f t="shared" si="2"/>
        <v>0</v>
      </c>
      <c r="AQ115" s="33">
        <v>0</v>
      </c>
    </row>
    <row r="116" spans="1:43" s="33" customFormat="1" ht="10.199999999999999">
      <c r="A116" s="38"/>
      <c r="B116" s="69" t="s">
        <v>210</v>
      </c>
      <c r="C116" s="40"/>
      <c r="D116" s="98"/>
      <c r="E116" s="40"/>
      <c r="F116" s="40"/>
      <c r="G116" s="53"/>
      <c r="H116" s="94">
        <f>SUM(H108:H114)</f>
        <v>48.267855999999995</v>
      </c>
      <c r="I116" s="98"/>
      <c r="J116" s="40"/>
      <c r="K116" s="53"/>
      <c r="L116" s="72">
        <f>SUM(L108:L114)</f>
        <v>0</v>
      </c>
      <c r="M116" s="98"/>
      <c r="N116" s="40"/>
      <c r="O116" s="53"/>
      <c r="P116" s="72">
        <f>SUM(P108:P114)</f>
        <v>4530.0060000000003</v>
      </c>
      <c r="Q116" s="98"/>
      <c r="R116" s="40"/>
      <c r="S116" s="53"/>
      <c r="T116" s="72">
        <f>SUM(T108:T114)</f>
        <v>4530.0060000000003</v>
      </c>
      <c r="U116" s="98"/>
      <c r="V116" s="40"/>
      <c r="W116" s="53"/>
      <c r="X116" s="72">
        <f>SUM(X108:X114)</f>
        <v>4530.0060000000003</v>
      </c>
      <c r="Y116" s="98"/>
      <c r="Z116" s="40"/>
      <c r="AA116" s="53"/>
      <c r="AB116" s="72">
        <f>SUM(AB108:AB114)</f>
        <v>16013.477999999999</v>
      </c>
      <c r="AC116" s="98"/>
      <c r="AD116" s="40"/>
      <c r="AE116" s="53"/>
      <c r="AF116" s="72">
        <f>SUM(AF108:AF114)</f>
        <v>0</v>
      </c>
      <c r="AG116" s="98"/>
      <c r="AH116" s="40"/>
      <c r="AI116" s="53"/>
      <c r="AJ116" s="72">
        <f>SUM(AJ108:AJ114)</f>
        <v>0</v>
      </c>
      <c r="AK116" s="98"/>
      <c r="AL116" s="40"/>
      <c r="AM116" s="53"/>
      <c r="AN116" s="72">
        <f>SUM(AN108:AN114)</f>
        <v>0</v>
      </c>
      <c r="AO116" s="73">
        <f t="shared" si="2"/>
        <v>29603.495999999999</v>
      </c>
      <c r="AQ116" s="33">
        <f>SUM(AQ108:AQ115)</f>
        <v>29603.495999999999</v>
      </c>
    </row>
    <row r="117" spans="1:43" s="33" customFormat="1" ht="20.399999999999999">
      <c r="A117" s="100" t="s">
        <v>211</v>
      </c>
      <c r="B117" s="69" t="s">
        <v>212</v>
      </c>
      <c r="C117" s="40" t="s">
        <v>106</v>
      </c>
      <c r="D117" s="59">
        <v>1864.2</v>
      </c>
      <c r="E117" s="40"/>
      <c r="F117" s="40">
        <v>12</v>
      </c>
      <c r="G117" s="53">
        <v>0.89</v>
      </c>
      <c r="H117" s="54">
        <f>G117*F117*D117/1000</f>
        <v>19.909655999999998</v>
      </c>
      <c r="I117" s="40">
        <v>1864.2</v>
      </c>
      <c r="J117" s="40">
        <v>1</v>
      </c>
      <c r="K117" s="53">
        <v>1.04</v>
      </c>
      <c r="L117" s="55">
        <f>I117*J117*K117</f>
        <v>1938.768</v>
      </c>
      <c r="M117" s="40">
        <v>1864.2</v>
      </c>
      <c r="N117" s="40">
        <v>1</v>
      </c>
      <c r="O117" s="53">
        <v>1.04</v>
      </c>
      <c r="P117" s="55">
        <f>M117*N117*O117</f>
        <v>1938.768</v>
      </c>
      <c r="Q117" s="40">
        <v>1864.2</v>
      </c>
      <c r="R117" s="40">
        <v>1</v>
      </c>
      <c r="S117" s="53">
        <v>1.04</v>
      </c>
      <c r="T117" s="55">
        <f>Q117*R117*S117</f>
        <v>1938.768</v>
      </c>
      <c r="U117" s="40">
        <v>1864.2</v>
      </c>
      <c r="V117" s="40">
        <v>1</v>
      </c>
      <c r="W117" s="53">
        <v>1.04</v>
      </c>
      <c r="X117" s="55">
        <f>U117*V117*W117</f>
        <v>1938.768</v>
      </c>
      <c r="Y117" s="40">
        <v>1864.2</v>
      </c>
      <c r="Z117" s="40">
        <v>1</v>
      </c>
      <c r="AA117" s="53">
        <v>1.04</v>
      </c>
      <c r="AB117" s="55">
        <f>Y117*Z117*AA117</f>
        <v>1938.768</v>
      </c>
      <c r="AC117" s="40">
        <v>1864.2</v>
      </c>
      <c r="AD117" s="40">
        <v>1</v>
      </c>
      <c r="AE117" s="53">
        <v>1.04</v>
      </c>
      <c r="AF117" s="55">
        <f>AC117*AD117*AE117</f>
        <v>1938.768</v>
      </c>
      <c r="AG117" s="40">
        <v>1864.2</v>
      </c>
      <c r="AH117" s="40">
        <v>1</v>
      </c>
      <c r="AI117" s="53">
        <v>1.04</v>
      </c>
      <c r="AJ117" s="55">
        <f>AG117*AH117*AI117</f>
        <v>1938.768</v>
      </c>
      <c r="AK117" s="40">
        <v>1864.2</v>
      </c>
      <c r="AL117" s="40">
        <v>1</v>
      </c>
      <c r="AM117" s="53">
        <v>1.04</v>
      </c>
      <c r="AN117" s="55">
        <f>AK117*AL117*AM117</f>
        <v>1938.768</v>
      </c>
      <c r="AO117" s="57">
        <f t="shared" si="2"/>
        <v>15510.144</v>
      </c>
      <c r="AQ117" s="33">
        <v>15510.144</v>
      </c>
    </row>
    <row r="118" spans="1:43" s="33" customFormat="1" ht="20.399999999999999">
      <c r="A118" s="100" t="s">
        <v>213</v>
      </c>
      <c r="B118" s="69" t="s">
        <v>214</v>
      </c>
      <c r="C118" s="40" t="s">
        <v>106</v>
      </c>
      <c r="D118" s="59">
        <v>1864.2</v>
      </c>
      <c r="E118" s="40"/>
      <c r="F118" s="40">
        <v>12</v>
      </c>
      <c r="G118" s="53">
        <v>0.25</v>
      </c>
      <c r="H118" s="54">
        <f>G118*F118*D118/1000</f>
        <v>5.5926</v>
      </c>
      <c r="I118" s="40">
        <v>1864.2</v>
      </c>
      <c r="J118" s="40">
        <v>1</v>
      </c>
      <c r="K118" s="53">
        <v>0.28999999999999998</v>
      </c>
      <c r="L118" s="55">
        <f>I118*J118*K118</f>
        <v>540.61799999999994</v>
      </c>
      <c r="M118" s="40">
        <v>1864.2</v>
      </c>
      <c r="N118" s="40">
        <v>1</v>
      </c>
      <c r="O118" s="53">
        <v>0.28999999999999998</v>
      </c>
      <c r="P118" s="55">
        <f>M118*N118*O118</f>
        <v>540.61799999999994</v>
      </c>
      <c r="Q118" s="40">
        <v>1864.2</v>
      </c>
      <c r="R118" s="40">
        <v>1</v>
      </c>
      <c r="S118" s="53">
        <v>0.28999999999999998</v>
      </c>
      <c r="T118" s="55">
        <f>Q118*R118*S118</f>
        <v>540.61799999999994</v>
      </c>
      <c r="U118" s="40">
        <v>1864.2</v>
      </c>
      <c r="V118" s="40">
        <v>1</v>
      </c>
      <c r="W118" s="53">
        <v>0.28999999999999998</v>
      </c>
      <c r="X118" s="55">
        <f>U118*V118*W118</f>
        <v>540.61799999999994</v>
      </c>
      <c r="Y118" s="40">
        <v>1864.2</v>
      </c>
      <c r="Z118" s="40">
        <v>1</v>
      </c>
      <c r="AA118" s="53">
        <v>0.28999999999999998</v>
      </c>
      <c r="AB118" s="55">
        <f>Y118*Z118*AA118</f>
        <v>540.61799999999994</v>
      </c>
      <c r="AC118" s="40">
        <v>1864.2</v>
      </c>
      <c r="AD118" s="40">
        <v>1</v>
      </c>
      <c r="AE118" s="53">
        <v>0.28999999999999998</v>
      </c>
      <c r="AF118" s="55">
        <f>AC118*AD118*AE118</f>
        <v>540.61799999999994</v>
      </c>
      <c r="AG118" s="40">
        <v>1864.2</v>
      </c>
      <c r="AH118" s="40">
        <v>1</v>
      </c>
      <c r="AI118" s="53">
        <v>0.28999999999999998</v>
      </c>
      <c r="AJ118" s="55">
        <f>AG118*AH118*AI118</f>
        <v>540.61799999999994</v>
      </c>
      <c r="AK118" s="40">
        <v>1864.2</v>
      </c>
      <c r="AL118" s="40">
        <v>1</v>
      </c>
      <c r="AM118" s="53">
        <v>0.28999999999999998</v>
      </c>
      <c r="AN118" s="55">
        <f>AK118*AL118*AM118</f>
        <v>540.61799999999994</v>
      </c>
      <c r="AO118" s="57">
        <f t="shared" si="2"/>
        <v>4324.9439999999995</v>
      </c>
      <c r="AQ118" s="33">
        <v>4324.9439999999995</v>
      </c>
    </row>
    <row r="119" spans="1:43" s="33" customFormat="1" ht="10.199999999999999">
      <c r="A119" s="100"/>
      <c r="B119" s="69" t="s">
        <v>215</v>
      </c>
      <c r="C119" s="40"/>
      <c r="D119" s="59"/>
      <c r="E119" s="40"/>
      <c r="F119" s="40"/>
      <c r="G119" s="53"/>
      <c r="H119" s="94">
        <f>SUM(H117:H118)</f>
        <v>25.502255999999999</v>
      </c>
      <c r="I119" s="40"/>
      <c r="J119" s="40"/>
      <c r="K119" s="53"/>
      <c r="L119" s="72">
        <f>SUM(L117:L118)</f>
        <v>2479.386</v>
      </c>
      <c r="M119" s="40"/>
      <c r="N119" s="40"/>
      <c r="O119" s="53"/>
      <c r="P119" s="72">
        <f>SUM(P117:P118)</f>
        <v>2479.386</v>
      </c>
      <c r="Q119" s="40"/>
      <c r="R119" s="40"/>
      <c r="S119" s="53"/>
      <c r="T119" s="72">
        <f>SUM(T117:T118)</f>
        <v>2479.386</v>
      </c>
      <c r="U119" s="40"/>
      <c r="V119" s="40"/>
      <c r="W119" s="53"/>
      <c r="X119" s="72">
        <f>SUM(X117:X118)</f>
        <v>2479.386</v>
      </c>
      <c r="Y119" s="40"/>
      <c r="Z119" s="40"/>
      <c r="AA119" s="53"/>
      <c r="AB119" s="72">
        <f>SUM(AB117:AB118)</f>
        <v>2479.386</v>
      </c>
      <c r="AC119" s="40"/>
      <c r="AD119" s="40"/>
      <c r="AE119" s="53"/>
      <c r="AF119" s="72">
        <f>SUM(AF117:AF118)</f>
        <v>2479.386</v>
      </c>
      <c r="AG119" s="40"/>
      <c r="AH119" s="40"/>
      <c r="AI119" s="53"/>
      <c r="AJ119" s="72">
        <f>SUM(AJ117:AJ118)</f>
        <v>2479.386</v>
      </c>
      <c r="AK119" s="40"/>
      <c r="AL119" s="40"/>
      <c r="AM119" s="53"/>
      <c r="AN119" s="72">
        <f>SUM(AN117:AN118)</f>
        <v>2479.386</v>
      </c>
      <c r="AO119" s="73">
        <f t="shared" si="2"/>
        <v>19835.088</v>
      </c>
      <c r="AQ119" s="33">
        <f>SUM(AQ117:AQ118)</f>
        <v>19835.088</v>
      </c>
    </row>
    <row r="120" spans="1:43" s="33" customFormat="1" ht="20.399999999999999">
      <c r="A120" s="100" t="s">
        <v>216</v>
      </c>
      <c r="B120" s="69" t="s">
        <v>217</v>
      </c>
      <c r="C120" s="40" t="s">
        <v>218</v>
      </c>
      <c r="D120" s="101">
        <v>286.89999999999998</v>
      </c>
      <c r="E120" s="40"/>
      <c r="F120" s="40">
        <v>4</v>
      </c>
      <c r="G120" s="53">
        <v>0.83</v>
      </c>
      <c r="H120" s="94">
        <f>G120*D120*4/1000</f>
        <v>0.95250799999999991</v>
      </c>
      <c r="I120" s="52">
        <v>286.89999999999998</v>
      </c>
      <c r="J120" s="40"/>
      <c r="K120" s="53">
        <v>0.85</v>
      </c>
      <c r="L120" s="55">
        <f>I120*J120*K120</f>
        <v>0</v>
      </c>
      <c r="M120" s="52">
        <v>286.89999999999998</v>
      </c>
      <c r="N120" s="40"/>
      <c r="O120" s="53">
        <v>0.85</v>
      </c>
      <c r="P120" s="55">
        <f>M120*N120*O120</f>
        <v>0</v>
      </c>
      <c r="Q120" s="52">
        <v>286.89999999999998</v>
      </c>
      <c r="R120" s="40">
        <v>1</v>
      </c>
      <c r="S120" s="53">
        <v>0.85</v>
      </c>
      <c r="T120" s="55">
        <f>Q120*R120*S120</f>
        <v>243.86499999999998</v>
      </c>
      <c r="U120" s="52">
        <v>286.89999999999998</v>
      </c>
      <c r="V120" s="40"/>
      <c r="W120" s="53">
        <v>0.85</v>
      </c>
      <c r="X120" s="55">
        <f>U120*V120*W120</f>
        <v>0</v>
      </c>
      <c r="Y120" s="52">
        <v>286.89999999999998</v>
      </c>
      <c r="Z120" s="40"/>
      <c r="AA120" s="53">
        <v>0.85</v>
      </c>
      <c r="AB120" s="55">
        <f>Y120*Z120*AA120</f>
        <v>0</v>
      </c>
      <c r="AC120" s="52">
        <v>286.89999999999998</v>
      </c>
      <c r="AD120" s="40"/>
      <c r="AE120" s="53">
        <v>0.85</v>
      </c>
      <c r="AF120" s="55">
        <f>AC120*AD120*AE120</f>
        <v>0</v>
      </c>
      <c r="AG120" s="52">
        <v>286.89999999999998</v>
      </c>
      <c r="AH120" s="40">
        <v>1</v>
      </c>
      <c r="AI120" s="53">
        <v>0.85</v>
      </c>
      <c r="AJ120" s="55">
        <f>AG120*AH120*AI120</f>
        <v>243.86499999999998</v>
      </c>
      <c r="AK120" s="52">
        <v>286.89999999999998</v>
      </c>
      <c r="AL120" s="40"/>
      <c r="AM120" s="53">
        <v>0.85</v>
      </c>
      <c r="AN120" s="55">
        <f>AK120*AL120*AM120</f>
        <v>0</v>
      </c>
      <c r="AO120" s="73">
        <f t="shared" si="2"/>
        <v>487.72999999999996</v>
      </c>
      <c r="AQ120" s="33">
        <v>487.72999999999996</v>
      </c>
    </row>
    <row r="121" spans="1:43" s="33" customFormat="1" ht="10.199999999999999">
      <c r="A121" s="100" t="s">
        <v>219</v>
      </c>
      <c r="B121" s="69" t="s">
        <v>220</v>
      </c>
      <c r="C121" s="40" t="s">
        <v>182</v>
      </c>
      <c r="D121" s="101">
        <v>286.89999999999998</v>
      </c>
      <c r="E121" s="40"/>
      <c r="F121" s="40">
        <v>2</v>
      </c>
      <c r="G121" s="53">
        <v>1.57</v>
      </c>
      <c r="H121" s="94">
        <f>G121*D121*F121/1000</f>
        <v>0.90086599999999994</v>
      </c>
      <c r="I121" s="52">
        <v>286.89999999999998</v>
      </c>
      <c r="J121" s="40"/>
      <c r="K121" s="53">
        <v>1.81</v>
      </c>
      <c r="L121" s="55">
        <f>I121*J121*K121</f>
        <v>0</v>
      </c>
      <c r="M121" s="52">
        <v>286.89999999999998</v>
      </c>
      <c r="N121" s="40"/>
      <c r="O121" s="53">
        <v>1.81</v>
      </c>
      <c r="P121" s="55">
        <f>M121*N121*O121</f>
        <v>0</v>
      </c>
      <c r="Q121" s="52">
        <v>286.89999999999998</v>
      </c>
      <c r="R121" s="40"/>
      <c r="S121" s="53">
        <v>1.81</v>
      </c>
      <c r="T121" s="55">
        <f>Q121*R121*S121</f>
        <v>0</v>
      </c>
      <c r="U121" s="52">
        <v>286.89999999999998</v>
      </c>
      <c r="V121" s="40"/>
      <c r="W121" s="53">
        <v>1.81</v>
      </c>
      <c r="X121" s="55">
        <f>U121*V121*W121</f>
        <v>0</v>
      </c>
      <c r="Y121" s="52">
        <v>286.89999999999998</v>
      </c>
      <c r="Z121" s="40"/>
      <c r="AA121" s="53">
        <v>1.81</v>
      </c>
      <c r="AB121" s="55">
        <f>Y121*Z121*AA121</f>
        <v>0</v>
      </c>
      <c r="AC121" s="52">
        <v>286.89999999999998</v>
      </c>
      <c r="AD121" s="40">
        <v>1</v>
      </c>
      <c r="AE121" s="53">
        <v>1.81</v>
      </c>
      <c r="AF121" s="55">
        <f>AC121*AD121*AE121</f>
        <v>519.28899999999999</v>
      </c>
      <c r="AG121" s="52">
        <v>286.89999999999998</v>
      </c>
      <c r="AH121" s="40"/>
      <c r="AI121" s="53">
        <v>1.81</v>
      </c>
      <c r="AJ121" s="55">
        <f>AG121*AH121*AI121</f>
        <v>0</v>
      </c>
      <c r="AK121" s="52">
        <v>286.89999999999998</v>
      </c>
      <c r="AL121" s="40"/>
      <c r="AM121" s="53">
        <v>1.81</v>
      </c>
      <c r="AN121" s="55">
        <f>AK121*AL121*AM121</f>
        <v>0</v>
      </c>
      <c r="AO121" s="73">
        <f t="shared" ref="AO121:AO184" si="26">L121+P121+T121+X121+AB121+AF121+AJ121+AN121</f>
        <v>519.28899999999999</v>
      </c>
      <c r="AQ121" s="33">
        <v>519.28899999999999</v>
      </c>
    </row>
    <row r="122" spans="1:43" s="33" customFormat="1" ht="10.199999999999999">
      <c r="A122" s="102"/>
      <c r="B122" s="27"/>
      <c r="C122" s="87"/>
      <c r="D122" s="88"/>
      <c r="E122" s="87"/>
      <c r="F122" s="87"/>
      <c r="G122" s="53"/>
      <c r="H122" s="99"/>
      <c r="I122" s="88"/>
      <c r="J122" s="40"/>
      <c r="K122" s="53"/>
      <c r="L122" s="55"/>
      <c r="M122" s="88"/>
      <c r="N122" s="40"/>
      <c r="O122" s="53"/>
      <c r="P122" s="55"/>
      <c r="Q122" s="88"/>
      <c r="R122" s="40"/>
      <c r="S122" s="53"/>
      <c r="T122" s="55"/>
      <c r="U122" s="88"/>
      <c r="V122" s="40"/>
      <c r="W122" s="53"/>
      <c r="X122" s="55"/>
      <c r="Y122" s="88"/>
      <c r="Z122" s="40"/>
      <c r="AA122" s="53"/>
      <c r="AB122" s="55"/>
      <c r="AC122" s="88"/>
      <c r="AD122" s="40"/>
      <c r="AE122" s="53"/>
      <c r="AF122" s="55"/>
      <c r="AG122" s="88"/>
      <c r="AH122" s="40"/>
      <c r="AI122" s="53"/>
      <c r="AJ122" s="55"/>
      <c r="AK122" s="88"/>
      <c r="AL122" s="40"/>
      <c r="AM122" s="53"/>
      <c r="AN122" s="55"/>
      <c r="AO122" s="73">
        <f t="shared" si="26"/>
        <v>0</v>
      </c>
      <c r="AQ122" s="33">
        <v>0</v>
      </c>
    </row>
    <row r="123" spans="1:43" s="33" customFormat="1" ht="10.199999999999999">
      <c r="A123" s="102"/>
      <c r="B123" s="27"/>
      <c r="C123" s="87"/>
      <c r="D123" s="87"/>
      <c r="E123" s="87"/>
      <c r="F123" s="87"/>
      <c r="G123" s="66"/>
      <c r="H123" s="99"/>
      <c r="I123" s="87"/>
      <c r="J123" s="40"/>
      <c r="K123" s="53"/>
      <c r="L123" s="55"/>
      <c r="M123" s="87"/>
      <c r="N123" s="40"/>
      <c r="O123" s="66"/>
      <c r="P123" s="55"/>
      <c r="Q123" s="87"/>
      <c r="R123" s="40"/>
      <c r="S123" s="66"/>
      <c r="T123" s="55"/>
      <c r="U123" s="87"/>
      <c r="V123" s="40"/>
      <c r="W123" s="66"/>
      <c r="X123" s="55"/>
      <c r="Y123" s="87"/>
      <c r="Z123" s="40"/>
      <c r="AA123" s="66"/>
      <c r="AB123" s="55"/>
      <c r="AC123" s="87"/>
      <c r="AD123" s="40"/>
      <c r="AE123" s="66"/>
      <c r="AF123" s="55"/>
      <c r="AG123" s="87"/>
      <c r="AH123" s="40"/>
      <c r="AI123" s="66"/>
      <c r="AJ123" s="55"/>
      <c r="AK123" s="87"/>
      <c r="AL123" s="40"/>
      <c r="AM123" s="66"/>
      <c r="AN123" s="55"/>
      <c r="AO123" s="57">
        <f t="shared" si="26"/>
        <v>0</v>
      </c>
      <c r="AQ123" s="33">
        <v>0</v>
      </c>
    </row>
    <row r="124" spans="1:43" s="33" customFormat="1" ht="20.399999999999999">
      <c r="A124" s="102"/>
      <c r="B124" s="86" t="s">
        <v>221</v>
      </c>
      <c r="C124" s="87"/>
      <c r="D124" s="87"/>
      <c r="E124" s="87"/>
      <c r="F124" s="87"/>
      <c r="G124" s="66"/>
      <c r="H124" s="99"/>
      <c r="I124" s="87"/>
      <c r="J124" s="40"/>
      <c r="K124" s="103"/>
      <c r="L124" s="55"/>
      <c r="M124" s="87"/>
      <c r="N124" s="40"/>
      <c r="O124" s="66"/>
      <c r="P124" s="55"/>
      <c r="Q124" s="87"/>
      <c r="R124" s="40"/>
      <c r="S124" s="66"/>
      <c r="T124" s="55"/>
      <c r="U124" s="87"/>
      <c r="V124" s="40"/>
      <c r="W124" s="66"/>
      <c r="X124" s="55"/>
      <c r="Y124" s="87"/>
      <c r="Z124" s="40"/>
      <c r="AA124" s="66"/>
      <c r="AB124" s="55"/>
      <c r="AC124" s="87"/>
      <c r="AD124" s="40"/>
      <c r="AE124" s="66"/>
      <c r="AF124" s="55"/>
      <c r="AG124" s="87"/>
      <c r="AH124" s="40"/>
      <c r="AI124" s="66"/>
      <c r="AJ124" s="55"/>
      <c r="AK124" s="87"/>
      <c r="AL124" s="40"/>
      <c r="AM124" s="66"/>
      <c r="AN124" s="55"/>
      <c r="AO124" s="57">
        <f t="shared" si="26"/>
        <v>0</v>
      </c>
      <c r="AQ124" s="33">
        <v>0</v>
      </c>
    </row>
    <row r="125" spans="1:43" s="33" customFormat="1" ht="10.199999999999999">
      <c r="A125" s="38" t="s">
        <v>222</v>
      </c>
      <c r="B125" s="51" t="s">
        <v>223</v>
      </c>
      <c r="C125" s="40" t="s">
        <v>224</v>
      </c>
      <c r="D125" s="40">
        <v>1</v>
      </c>
      <c r="E125" s="40"/>
      <c r="F125" s="40">
        <v>12</v>
      </c>
      <c r="G125" s="53">
        <v>263</v>
      </c>
      <c r="H125" s="54">
        <f>D125*F125*G125/1000</f>
        <v>3.1560000000000001</v>
      </c>
      <c r="I125" s="40">
        <v>1</v>
      </c>
      <c r="J125" s="40">
        <v>1</v>
      </c>
      <c r="K125" s="53">
        <v>447.37</v>
      </c>
      <c r="L125" s="55">
        <f>I125*J125*K125</f>
        <v>447.37</v>
      </c>
      <c r="M125" s="40">
        <v>1</v>
      </c>
      <c r="N125" s="40">
        <v>1</v>
      </c>
      <c r="O125" s="53">
        <v>447.37</v>
      </c>
      <c r="P125" s="55">
        <f>M125*N125*O125</f>
        <v>447.37</v>
      </c>
      <c r="Q125" s="40">
        <v>1</v>
      </c>
      <c r="R125" s="40">
        <v>1</v>
      </c>
      <c r="S125" s="53">
        <v>447.37</v>
      </c>
      <c r="T125" s="55">
        <f>Q125*R125*S125</f>
        <v>447.37</v>
      </c>
      <c r="U125" s="40">
        <v>1</v>
      </c>
      <c r="V125" s="40">
        <v>1</v>
      </c>
      <c r="W125" s="53">
        <v>447.37</v>
      </c>
      <c r="X125" s="55">
        <f>U125*V125*W125</f>
        <v>447.37</v>
      </c>
      <c r="Y125" s="40">
        <v>1</v>
      </c>
      <c r="Z125" s="40">
        <v>1</v>
      </c>
      <c r="AA125" s="53">
        <v>447.37</v>
      </c>
      <c r="AB125" s="55">
        <f>Y125*Z125*AA125</f>
        <v>447.37</v>
      </c>
      <c r="AC125" s="40">
        <v>1</v>
      </c>
      <c r="AD125" s="40">
        <v>1</v>
      </c>
      <c r="AE125" s="53">
        <v>447.37</v>
      </c>
      <c r="AF125" s="55">
        <f>AC125*AD125*AE125</f>
        <v>447.37</v>
      </c>
      <c r="AG125" s="40">
        <v>1</v>
      </c>
      <c r="AH125" s="40">
        <v>1</v>
      </c>
      <c r="AI125" s="53">
        <v>447.37</v>
      </c>
      <c r="AJ125" s="55">
        <f>AG125*AH125*AI125</f>
        <v>447.37</v>
      </c>
      <c r="AK125" s="40">
        <v>1</v>
      </c>
      <c r="AL125" s="40">
        <v>1</v>
      </c>
      <c r="AM125" s="53">
        <v>447.37</v>
      </c>
      <c r="AN125" s="55">
        <f>AK125*AL125*AM125</f>
        <v>447.37</v>
      </c>
      <c r="AO125" s="57">
        <f t="shared" si="26"/>
        <v>3578.9599999999996</v>
      </c>
      <c r="AQ125" s="33">
        <v>3578.9599999999996</v>
      </c>
    </row>
    <row r="126" spans="1:43" s="33" customFormat="1" ht="10.199999999999999">
      <c r="A126" s="38" t="s">
        <v>225</v>
      </c>
      <c r="B126" s="51" t="s">
        <v>226</v>
      </c>
      <c r="C126" s="40" t="s">
        <v>224</v>
      </c>
      <c r="D126" s="40">
        <v>1</v>
      </c>
      <c r="E126" s="40"/>
      <c r="F126" s="40">
        <v>12</v>
      </c>
      <c r="G126" s="53">
        <v>263</v>
      </c>
      <c r="H126" s="54">
        <f>D126*F126*G126/1000</f>
        <v>3.1560000000000001</v>
      </c>
      <c r="I126" s="40">
        <v>1</v>
      </c>
      <c r="J126" s="40">
        <v>1</v>
      </c>
      <c r="K126" s="53">
        <v>337.1</v>
      </c>
      <c r="L126" s="55">
        <f>I126*J126*K126</f>
        <v>337.1</v>
      </c>
      <c r="M126" s="40">
        <v>1</v>
      </c>
      <c r="N126" s="40">
        <v>1</v>
      </c>
      <c r="O126" s="53">
        <v>337.1</v>
      </c>
      <c r="P126" s="55">
        <f>M126*N126*O126</f>
        <v>337.1</v>
      </c>
      <c r="Q126" s="40">
        <v>1</v>
      </c>
      <c r="R126" s="40">
        <v>1</v>
      </c>
      <c r="S126" s="53">
        <v>337.1</v>
      </c>
      <c r="T126" s="55">
        <f>Q126*R126*S126</f>
        <v>337.1</v>
      </c>
      <c r="U126" s="40">
        <v>1</v>
      </c>
      <c r="V126" s="40">
        <v>1</v>
      </c>
      <c r="W126" s="53">
        <v>337.1</v>
      </c>
      <c r="X126" s="55">
        <f>U126*V126*W126</f>
        <v>337.1</v>
      </c>
      <c r="Y126" s="40">
        <v>1</v>
      </c>
      <c r="Z126" s="40">
        <v>1</v>
      </c>
      <c r="AA126" s="53">
        <v>337.1</v>
      </c>
      <c r="AB126" s="55">
        <f>Y126*Z126*AA126</f>
        <v>337.1</v>
      </c>
      <c r="AC126" s="40">
        <v>1</v>
      </c>
      <c r="AD126" s="40">
        <v>1</v>
      </c>
      <c r="AE126" s="53">
        <v>337.1</v>
      </c>
      <c r="AF126" s="55">
        <f>AC126*AD126*AE126</f>
        <v>337.1</v>
      </c>
      <c r="AG126" s="40">
        <v>1</v>
      </c>
      <c r="AH126" s="40">
        <v>1</v>
      </c>
      <c r="AI126" s="53">
        <v>337.1</v>
      </c>
      <c r="AJ126" s="55">
        <f>AG126*AH126*AI126</f>
        <v>337.1</v>
      </c>
      <c r="AK126" s="40">
        <v>1</v>
      </c>
      <c r="AL126" s="40">
        <v>1</v>
      </c>
      <c r="AM126" s="53">
        <v>337.1</v>
      </c>
      <c r="AN126" s="55">
        <f>AK126*AL126*AM126</f>
        <v>337.1</v>
      </c>
      <c r="AO126" s="57">
        <f t="shared" si="26"/>
        <v>2696.7999999999997</v>
      </c>
      <c r="AQ126" s="33">
        <v>2696.7999999999997</v>
      </c>
    </row>
    <row r="127" spans="1:43" s="33" customFormat="1" ht="30.6">
      <c r="A127" s="38"/>
      <c r="B127" s="51" t="s">
        <v>227</v>
      </c>
      <c r="C127" s="40" t="s">
        <v>224</v>
      </c>
      <c r="D127" s="40">
        <v>1</v>
      </c>
      <c r="E127" s="40"/>
      <c r="F127" s="40">
        <v>12</v>
      </c>
      <c r="G127" s="53">
        <v>256</v>
      </c>
      <c r="H127" s="54">
        <f>F127*G127/1000</f>
        <v>3.0720000000000001</v>
      </c>
      <c r="I127" s="40">
        <v>1</v>
      </c>
      <c r="J127" s="40">
        <v>1</v>
      </c>
      <c r="K127" s="53">
        <v>328.21</v>
      </c>
      <c r="L127" s="55">
        <f>I127*J127*K127</f>
        <v>328.21</v>
      </c>
      <c r="M127" s="40">
        <v>1</v>
      </c>
      <c r="N127" s="40">
        <v>1</v>
      </c>
      <c r="O127" s="53">
        <v>328.21</v>
      </c>
      <c r="P127" s="55">
        <f>M127*N127*O127</f>
        <v>328.21</v>
      </c>
      <c r="Q127" s="40">
        <v>1</v>
      </c>
      <c r="R127" s="40">
        <v>1</v>
      </c>
      <c r="S127" s="53">
        <v>328.21</v>
      </c>
      <c r="T127" s="55">
        <f>Q127*R127*S127</f>
        <v>328.21</v>
      </c>
      <c r="U127" s="40">
        <v>1</v>
      </c>
      <c r="V127" s="40">
        <v>1</v>
      </c>
      <c r="W127" s="53">
        <v>328.21</v>
      </c>
      <c r="X127" s="55">
        <f>U127*V127*W127</f>
        <v>328.21</v>
      </c>
      <c r="Y127" s="40">
        <v>1</v>
      </c>
      <c r="Z127" s="40">
        <v>1</v>
      </c>
      <c r="AA127" s="53">
        <v>328.21</v>
      </c>
      <c r="AB127" s="55">
        <f>Y127*Z127*AA127</f>
        <v>328.21</v>
      </c>
      <c r="AC127" s="40">
        <v>1</v>
      </c>
      <c r="AD127" s="40">
        <v>1</v>
      </c>
      <c r="AE127" s="53">
        <v>328.21</v>
      </c>
      <c r="AF127" s="55">
        <f>AC127*AD127*AE127</f>
        <v>328.21</v>
      </c>
      <c r="AG127" s="40">
        <v>1</v>
      </c>
      <c r="AH127" s="40">
        <v>1</v>
      </c>
      <c r="AI127" s="53">
        <v>328.21</v>
      </c>
      <c r="AJ127" s="55">
        <f>AG127*AH127*AI127</f>
        <v>328.21</v>
      </c>
      <c r="AK127" s="40">
        <v>1</v>
      </c>
      <c r="AL127" s="40">
        <v>1</v>
      </c>
      <c r="AM127" s="53">
        <v>328.21</v>
      </c>
      <c r="AN127" s="55">
        <f>AK127*AL127*AM127</f>
        <v>328.21</v>
      </c>
      <c r="AO127" s="57">
        <f t="shared" si="26"/>
        <v>2625.68</v>
      </c>
      <c r="AQ127" s="33">
        <v>2625.68</v>
      </c>
    </row>
    <row r="128" spans="1:43" s="33" customFormat="1" ht="30.6">
      <c r="A128" s="38"/>
      <c r="B128" s="51" t="s">
        <v>228</v>
      </c>
      <c r="C128" s="40" t="s">
        <v>224</v>
      </c>
      <c r="D128" s="40">
        <v>1</v>
      </c>
      <c r="E128" s="40"/>
      <c r="F128" s="40">
        <v>12</v>
      </c>
      <c r="G128" s="53">
        <v>256</v>
      </c>
      <c r="H128" s="54">
        <f>D128*F128*G128/1000</f>
        <v>3.0720000000000001</v>
      </c>
      <c r="I128" s="40">
        <v>1</v>
      </c>
      <c r="J128" s="40">
        <v>1</v>
      </c>
      <c r="K128" s="53">
        <v>328.21</v>
      </c>
      <c r="L128" s="55">
        <f>I128*J128*K128</f>
        <v>328.21</v>
      </c>
      <c r="M128" s="40">
        <v>1</v>
      </c>
      <c r="N128" s="40">
        <v>1</v>
      </c>
      <c r="O128" s="53">
        <v>328.21</v>
      </c>
      <c r="P128" s="55">
        <f>M128*N128*O128</f>
        <v>328.21</v>
      </c>
      <c r="Q128" s="40">
        <v>1</v>
      </c>
      <c r="R128" s="40">
        <v>1</v>
      </c>
      <c r="S128" s="53">
        <v>328.21</v>
      </c>
      <c r="T128" s="55">
        <f>Q128*R128*S128</f>
        <v>328.21</v>
      </c>
      <c r="U128" s="40">
        <v>1</v>
      </c>
      <c r="V128" s="40">
        <v>1</v>
      </c>
      <c r="W128" s="53">
        <v>328.21</v>
      </c>
      <c r="X128" s="55">
        <f>U128*V128*W128</f>
        <v>328.21</v>
      </c>
      <c r="Y128" s="40">
        <v>1</v>
      </c>
      <c r="Z128" s="40">
        <v>1</v>
      </c>
      <c r="AA128" s="53">
        <v>328.21</v>
      </c>
      <c r="AB128" s="55">
        <f>Y128*Z128*AA128</f>
        <v>328.21</v>
      </c>
      <c r="AC128" s="40">
        <v>1</v>
      </c>
      <c r="AD128" s="40">
        <v>1</v>
      </c>
      <c r="AE128" s="53">
        <v>328.21</v>
      </c>
      <c r="AF128" s="55">
        <f>AC128*AD128*AE128</f>
        <v>328.21</v>
      </c>
      <c r="AG128" s="40">
        <v>1</v>
      </c>
      <c r="AH128" s="40">
        <v>1</v>
      </c>
      <c r="AI128" s="53">
        <v>328.21</v>
      </c>
      <c r="AJ128" s="55">
        <f>AG128*AH128*AI128</f>
        <v>328.21</v>
      </c>
      <c r="AK128" s="40">
        <v>1</v>
      </c>
      <c r="AL128" s="40">
        <v>1</v>
      </c>
      <c r="AM128" s="53">
        <v>328.21</v>
      </c>
      <c r="AN128" s="55">
        <f>AK128*AL128*AM128</f>
        <v>328.21</v>
      </c>
      <c r="AO128" s="57">
        <f t="shared" si="26"/>
        <v>2625.68</v>
      </c>
      <c r="AQ128" s="33">
        <v>2625.68</v>
      </c>
    </row>
    <row r="129" spans="1:43" s="33" customFormat="1" ht="30.6">
      <c r="A129" s="38"/>
      <c r="B129" s="51" t="s">
        <v>229</v>
      </c>
      <c r="C129" s="40" t="s">
        <v>224</v>
      </c>
      <c r="D129" s="40">
        <v>2</v>
      </c>
      <c r="E129" s="40"/>
      <c r="F129" s="40">
        <v>12</v>
      </c>
      <c r="G129" s="53">
        <v>256</v>
      </c>
      <c r="H129" s="54">
        <f>D129*F129*G129/1000</f>
        <v>6.1440000000000001</v>
      </c>
      <c r="I129" s="40">
        <v>2</v>
      </c>
      <c r="J129" s="40">
        <v>1</v>
      </c>
      <c r="K129" s="53">
        <v>328.21</v>
      </c>
      <c r="L129" s="55">
        <f>I129*J129*K129</f>
        <v>656.42</v>
      </c>
      <c r="M129" s="40">
        <v>2</v>
      </c>
      <c r="N129" s="40">
        <v>1</v>
      </c>
      <c r="O129" s="53">
        <v>328.21</v>
      </c>
      <c r="P129" s="55">
        <f>M129*N129*O129</f>
        <v>656.42</v>
      </c>
      <c r="Q129" s="40">
        <v>2</v>
      </c>
      <c r="R129" s="40">
        <v>1</v>
      </c>
      <c r="S129" s="53">
        <v>328.21</v>
      </c>
      <c r="T129" s="55">
        <f>Q129*R129*S129</f>
        <v>656.42</v>
      </c>
      <c r="U129" s="40">
        <v>2</v>
      </c>
      <c r="V129" s="40">
        <v>1</v>
      </c>
      <c r="W129" s="53">
        <v>328.21</v>
      </c>
      <c r="X129" s="55">
        <f>U129*V129*W129</f>
        <v>656.42</v>
      </c>
      <c r="Y129" s="40">
        <v>2</v>
      </c>
      <c r="Z129" s="40">
        <v>1</v>
      </c>
      <c r="AA129" s="53">
        <v>328.21</v>
      </c>
      <c r="AB129" s="55">
        <f>Y129*Z129*AA129</f>
        <v>656.42</v>
      </c>
      <c r="AC129" s="40">
        <v>2</v>
      </c>
      <c r="AD129" s="40">
        <v>1</v>
      </c>
      <c r="AE129" s="53">
        <v>328.21</v>
      </c>
      <c r="AF129" s="55">
        <f>AC129*AD129*AE129</f>
        <v>656.42</v>
      </c>
      <c r="AG129" s="40">
        <v>2</v>
      </c>
      <c r="AH129" s="40">
        <v>1</v>
      </c>
      <c r="AI129" s="53">
        <v>328.21</v>
      </c>
      <c r="AJ129" s="55">
        <f>AG129*AH129*AI129</f>
        <v>656.42</v>
      </c>
      <c r="AK129" s="40">
        <v>2</v>
      </c>
      <c r="AL129" s="40">
        <v>1</v>
      </c>
      <c r="AM129" s="53">
        <v>328.21</v>
      </c>
      <c r="AN129" s="55">
        <f>AK129*AL129*AM129</f>
        <v>656.42</v>
      </c>
      <c r="AO129" s="57">
        <f t="shared" si="26"/>
        <v>5251.36</v>
      </c>
      <c r="AQ129" s="33">
        <v>5251.36</v>
      </c>
    </row>
    <row r="130" spans="1:43" s="33" customFormat="1" ht="10.199999999999999">
      <c r="A130" s="38" t="s">
        <v>230</v>
      </c>
      <c r="B130" s="51" t="s">
        <v>231</v>
      </c>
      <c r="C130" s="40" t="s">
        <v>224</v>
      </c>
      <c r="D130" s="40">
        <v>1</v>
      </c>
      <c r="E130" s="40"/>
      <c r="F130" s="40">
        <v>1</v>
      </c>
      <c r="G130" s="66"/>
      <c r="H130" s="54">
        <v>0</v>
      </c>
      <c r="I130" s="40">
        <v>1</v>
      </c>
      <c r="J130" s="40"/>
      <c r="K130" s="53"/>
      <c r="L130" s="55"/>
      <c r="M130" s="40">
        <v>1</v>
      </c>
      <c r="N130" s="40"/>
      <c r="O130" s="66"/>
      <c r="P130" s="55"/>
      <c r="Q130" s="40">
        <v>1</v>
      </c>
      <c r="R130" s="40"/>
      <c r="S130" s="66"/>
      <c r="T130" s="55"/>
      <c r="U130" s="40">
        <v>1</v>
      </c>
      <c r="V130" s="40"/>
      <c r="W130" s="66"/>
      <c r="X130" s="55"/>
      <c r="Y130" s="40">
        <v>1</v>
      </c>
      <c r="Z130" s="40"/>
      <c r="AA130" s="66"/>
      <c r="AB130" s="55"/>
      <c r="AC130" s="40">
        <v>1</v>
      </c>
      <c r="AD130" s="40"/>
      <c r="AE130" s="66"/>
      <c r="AF130" s="55"/>
      <c r="AG130" s="40">
        <v>1</v>
      </c>
      <c r="AH130" s="40"/>
      <c r="AI130" s="66"/>
      <c r="AJ130" s="55"/>
      <c r="AK130" s="40">
        <v>1</v>
      </c>
      <c r="AL130" s="40"/>
      <c r="AM130" s="66"/>
      <c r="AN130" s="55"/>
      <c r="AO130" s="57">
        <f t="shared" si="26"/>
        <v>0</v>
      </c>
      <c r="AQ130" s="33">
        <v>0</v>
      </c>
    </row>
    <row r="131" spans="1:43" s="33" customFormat="1" ht="10.199999999999999">
      <c r="A131" s="38" t="s">
        <v>232</v>
      </c>
      <c r="B131" s="51" t="s">
        <v>233</v>
      </c>
      <c r="C131" s="40" t="s">
        <v>224</v>
      </c>
      <c r="D131" s="40">
        <v>1</v>
      </c>
      <c r="E131" s="40"/>
      <c r="F131" s="40">
        <v>1</v>
      </c>
      <c r="G131" s="66">
        <v>0</v>
      </c>
      <c r="H131" s="54">
        <v>0</v>
      </c>
      <c r="I131" s="40">
        <v>1</v>
      </c>
      <c r="J131" s="40"/>
      <c r="K131" s="53"/>
      <c r="L131" s="55"/>
      <c r="M131" s="40">
        <v>1</v>
      </c>
      <c r="N131" s="40"/>
      <c r="O131" s="66"/>
      <c r="P131" s="55"/>
      <c r="Q131" s="40">
        <v>1</v>
      </c>
      <c r="R131" s="40"/>
      <c r="S131" s="66"/>
      <c r="T131" s="55"/>
      <c r="U131" s="40">
        <v>1</v>
      </c>
      <c r="V131" s="40"/>
      <c r="W131" s="66"/>
      <c r="X131" s="55"/>
      <c r="Y131" s="40">
        <v>1</v>
      </c>
      <c r="Z131" s="40"/>
      <c r="AA131" s="66"/>
      <c r="AB131" s="55"/>
      <c r="AC131" s="40">
        <v>1</v>
      </c>
      <c r="AD131" s="40"/>
      <c r="AE131" s="66"/>
      <c r="AF131" s="55"/>
      <c r="AG131" s="40">
        <v>1</v>
      </c>
      <c r="AH131" s="40"/>
      <c r="AI131" s="66"/>
      <c r="AJ131" s="55"/>
      <c r="AK131" s="40">
        <v>1</v>
      </c>
      <c r="AL131" s="40"/>
      <c r="AM131" s="66"/>
      <c r="AN131" s="55"/>
      <c r="AO131" s="57">
        <f t="shared" si="26"/>
        <v>0</v>
      </c>
      <c r="AQ131" s="33">
        <v>0</v>
      </c>
    </row>
    <row r="132" spans="1:43" s="33" customFormat="1" ht="10.199999999999999">
      <c r="A132" s="38"/>
      <c r="B132" s="69" t="s">
        <v>234</v>
      </c>
      <c r="C132" s="40"/>
      <c r="D132" s="40"/>
      <c r="E132" s="40"/>
      <c r="F132" s="40"/>
      <c r="G132" s="66"/>
      <c r="H132" s="94">
        <f>SUM(H125:H131)</f>
        <v>18.600000000000001</v>
      </c>
      <c r="I132" s="40"/>
      <c r="J132" s="40"/>
      <c r="K132" s="53"/>
      <c r="L132" s="72">
        <f>SUM(L125:L131)</f>
        <v>2097.31</v>
      </c>
      <c r="M132" s="40"/>
      <c r="N132" s="40"/>
      <c r="O132" s="66"/>
      <c r="P132" s="72">
        <f>SUM(P125:P131)</f>
        <v>2097.31</v>
      </c>
      <c r="Q132" s="40"/>
      <c r="R132" s="40"/>
      <c r="S132" s="66"/>
      <c r="T132" s="72">
        <f>SUM(T125:T131)</f>
        <v>2097.31</v>
      </c>
      <c r="U132" s="40"/>
      <c r="V132" s="40"/>
      <c r="W132" s="66"/>
      <c r="X132" s="72">
        <f>SUM(X125:X131)</f>
        <v>2097.31</v>
      </c>
      <c r="Y132" s="40"/>
      <c r="Z132" s="40"/>
      <c r="AA132" s="66"/>
      <c r="AB132" s="72">
        <f>SUM(AB125:AB131)</f>
        <v>2097.31</v>
      </c>
      <c r="AC132" s="40"/>
      <c r="AD132" s="40"/>
      <c r="AE132" s="66"/>
      <c r="AF132" s="72">
        <f>SUM(AF125:AF131)</f>
        <v>2097.31</v>
      </c>
      <c r="AG132" s="40"/>
      <c r="AH132" s="40"/>
      <c r="AI132" s="66"/>
      <c r="AJ132" s="72">
        <f>SUM(AJ125:AJ131)</f>
        <v>2097.31</v>
      </c>
      <c r="AK132" s="40"/>
      <c r="AL132" s="40"/>
      <c r="AM132" s="66"/>
      <c r="AN132" s="72">
        <f>SUM(AN125:AN131)</f>
        <v>2097.31</v>
      </c>
      <c r="AO132" s="73">
        <f t="shared" si="26"/>
        <v>16778.48</v>
      </c>
      <c r="AQ132" s="33">
        <f>SUM(AQ125:AQ131)</f>
        <v>16778.48</v>
      </c>
    </row>
    <row r="133" spans="1:43" s="33" customFormat="1" ht="10.199999999999999">
      <c r="A133" s="102"/>
      <c r="B133" s="27"/>
      <c r="C133" s="87"/>
      <c r="D133" s="87"/>
      <c r="E133" s="87"/>
      <c r="F133" s="87"/>
      <c r="G133" s="104"/>
      <c r="H133" s="99"/>
      <c r="I133" s="38"/>
      <c r="J133" s="40"/>
      <c r="K133" s="53"/>
      <c r="L133" s="55"/>
      <c r="M133" s="38"/>
      <c r="N133" s="40"/>
      <c r="O133" s="104"/>
      <c r="P133" s="55"/>
      <c r="Q133" s="38"/>
      <c r="R133" s="40"/>
      <c r="S133" s="104"/>
      <c r="T133" s="55"/>
      <c r="U133" s="38"/>
      <c r="V133" s="40"/>
      <c r="W133" s="104"/>
      <c r="X133" s="55"/>
      <c r="Y133" s="38"/>
      <c r="Z133" s="40"/>
      <c r="AA133" s="104"/>
      <c r="AB133" s="55"/>
      <c r="AC133" s="38"/>
      <c r="AD133" s="40"/>
      <c r="AE133" s="104"/>
      <c r="AF133" s="55"/>
      <c r="AG133" s="38"/>
      <c r="AH133" s="40"/>
      <c r="AI133" s="104"/>
      <c r="AJ133" s="55"/>
      <c r="AK133" s="38"/>
      <c r="AL133" s="40"/>
      <c r="AM133" s="104"/>
      <c r="AN133" s="55"/>
      <c r="AO133" s="57">
        <f t="shared" si="26"/>
        <v>0</v>
      </c>
    </row>
    <row r="134" spans="1:43" s="33" customFormat="1" ht="10.199999999999999">
      <c r="A134" s="85"/>
      <c r="B134" s="86" t="s">
        <v>235</v>
      </c>
      <c r="C134" s="87"/>
      <c r="D134" s="28"/>
      <c r="E134" s="87"/>
      <c r="F134" s="87"/>
      <c r="G134" s="99"/>
      <c r="H134" s="99"/>
      <c r="I134" s="38"/>
      <c r="J134" s="40"/>
      <c r="K134" s="105"/>
      <c r="L134" s="55"/>
      <c r="M134" s="38"/>
      <c r="N134" s="40"/>
      <c r="O134" s="99"/>
      <c r="P134" s="55"/>
      <c r="Q134" s="38"/>
      <c r="R134" s="40"/>
      <c r="S134" s="99"/>
      <c r="T134" s="55"/>
      <c r="U134" s="38"/>
      <c r="V134" s="40"/>
      <c r="W134" s="99"/>
      <c r="X134" s="55"/>
      <c r="Y134" s="38"/>
      <c r="Z134" s="40"/>
      <c r="AA134" s="99"/>
      <c r="AB134" s="55"/>
      <c r="AC134" s="38"/>
      <c r="AD134" s="40"/>
      <c r="AE134" s="99"/>
      <c r="AF134" s="55"/>
      <c r="AG134" s="38"/>
      <c r="AH134" s="40"/>
      <c r="AI134" s="99"/>
      <c r="AJ134" s="55"/>
      <c r="AK134" s="38"/>
      <c r="AL134" s="40"/>
      <c r="AM134" s="99"/>
      <c r="AN134" s="55"/>
      <c r="AO134" s="106">
        <f t="shared" si="26"/>
        <v>0</v>
      </c>
    </row>
    <row r="135" spans="1:43" s="33" customFormat="1" ht="20.399999999999999">
      <c r="A135" s="38" t="s">
        <v>236</v>
      </c>
      <c r="B135" s="69" t="s">
        <v>237</v>
      </c>
      <c r="C135" s="40"/>
      <c r="D135" s="40"/>
      <c r="E135" s="40"/>
      <c r="F135" s="40"/>
      <c r="G135" s="66"/>
      <c r="H135" s="54"/>
      <c r="I135" s="38"/>
      <c r="J135" s="40"/>
      <c r="K135" s="103"/>
      <c r="L135" s="55">
        <f t="shared" ref="L135:L213" si="27">I135*J135*K135</f>
        <v>0</v>
      </c>
      <c r="M135" s="63"/>
      <c r="N135" s="40"/>
      <c r="O135" s="66"/>
      <c r="P135" s="55">
        <f t="shared" ref="P135:P151" si="28">M135*N135*O135</f>
        <v>0</v>
      </c>
      <c r="Q135" s="63"/>
      <c r="R135" s="40"/>
      <c r="S135" s="66"/>
      <c r="T135" s="55">
        <f t="shared" ref="T135:T151" si="29">Q135*R135*S135</f>
        <v>0</v>
      </c>
      <c r="U135" s="63"/>
      <c r="V135" s="40"/>
      <c r="W135" s="66"/>
      <c r="X135" s="55">
        <f t="shared" ref="X135:X198" si="30">U135*V135*W135</f>
        <v>0</v>
      </c>
      <c r="Y135" s="40"/>
      <c r="Z135" s="40"/>
      <c r="AA135" s="66"/>
      <c r="AB135" s="55">
        <f t="shared" ref="AB135:AB151" si="31">Y135*Z135*AA135</f>
        <v>0</v>
      </c>
      <c r="AC135" s="38"/>
      <c r="AD135" s="40"/>
      <c r="AE135" s="66"/>
      <c r="AF135" s="55">
        <f t="shared" ref="AF135:AF151" si="32">AC135*AD135*AE135</f>
        <v>0</v>
      </c>
      <c r="AG135" s="38"/>
      <c r="AH135" s="40"/>
      <c r="AI135" s="66"/>
      <c r="AJ135" s="55">
        <f t="shared" ref="AJ135:AJ151" si="33">AG135*AH135*AI135</f>
        <v>0</v>
      </c>
      <c r="AK135" s="38"/>
      <c r="AL135" s="40"/>
      <c r="AM135" s="66"/>
      <c r="AN135" s="55">
        <f t="shared" ref="AN135:AN151" si="34">AK135*AL135*AM135</f>
        <v>0</v>
      </c>
      <c r="AO135" s="106">
        <f t="shared" si="26"/>
        <v>0</v>
      </c>
    </row>
    <row r="136" spans="1:43" s="33" customFormat="1" ht="10.199999999999999">
      <c r="A136" s="63"/>
      <c r="B136" s="51" t="s">
        <v>238</v>
      </c>
      <c r="C136" s="40" t="s">
        <v>55</v>
      </c>
      <c r="D136" s="107">
        <v>11</v>
      </c>
      <c r="E136" s="40"/>
      <c r="F136" s="40"/>
      <c r="G136" s="66"/>
      <c r="H136" s="54"/>
      <c r="I136" s="38"/>
      <c r="J136" s="40"/>
      <c r="K136" s="66"/>
      <c r="L136" s="55">
        <f t="shared" si="27"/>
        <v>0</v>
      </c>
      <c r="M136" s="63"/>
      <c r="N136" s="40"/>
      <c r="O136" s="66"/>
      <c r="P136" s="55">
        <f t="shared" si="28"/>
        <v>0</v>
      </c>
      <c r="Q136" s="63">
        <v>2</v>
      </c>
      <c r="R136" s="40">
        <v>1</v>
      </c>
      <c r="S136" s="66">
        <v>2325.8000000000002</v>
      </c>
      <c r="T136" s="55">
        <f t="shared" si="29"/>
        <v>4651.6000000000004</v>
      </c>
      <c r="U136" s="63"/>
      <c r="V136" s="40"/>
      <c r="W136" s="66"/>
      <c r="X136" s="55">
        <f t="shared" si="30"/>
        <v>0</v>
      </c>
      <c r="Y136" s="107">
        <v>11</v>
      </c>
      <c r="Z136" s="40"/>
      <c r="AA136" s="66"/>
      <c r="AB136" s="55">
        <f t="shared" si="31"/>
        <v>0</v>
      </c>
      <c r="AC136" s="107"/>
      <c r="AD136" s="40"/>
      <c r="AE136" s="66"/>
      <c r="AF136" s="55">
        <f t="shared" si="32"/>
        <v>0</v>
      </c>
      <c r="AG136" s="38"/>
      <c r="AH136" s="40"/>
      <c r="AI136" s="66"/>
      <c r="AJ136" s="55">
        <f t="shared" si="33"/>
        <v>0</v>
      </c>
      <c r="AK136" s="40"/>
      <c r="AL136" s="40"/>
      <c r="AM136" s="66"/>
      <c r="AN136" s="55">
        <f t="shared" si="34"/>
        <v>0</v>
      </c>
      <c r="AO136" s="106">
        <f t="shared" si="26"/>
        <v>4651.6000000000004</v>
      </c>
      <c r="AQ136" s="33">
        <v>4651.6000000000004</v>
      </c>
    </row>
    <row r="137" spans="1:43" s="33" customFormat="1" ht="20.399999999999999">
      <c r="A137" s="63"/>
      <c r="B137" s="108" t="s">
        <v>239</v>
      </c>
      <c r="C137" s="107" t="s">
        <v>240</v>
      </c>
      <c r="D137" s="107">
        <v>1</v>
      </c>
      <c r="E137" s="40"/>
      <c r="F137" s="40"/>
      <c r="G137" s="66"/>
      <c r="H137" s="54"/>
      <c r="I137" s="38"/>
      <c r="J137" s="40"/>
      <c r="K137" s="66"/>
      <c r="L137" s="55">
        <f t="shared" si="27"/>
        <v>0</v>
      </c>
      <c r="M137" s="63"/>
      <c r="N137" s="40"/>
      <c r="O137" s="66"/>
      <c r="P137" s="55">
        <f t="shared" si="28"/>
        <v>0</v>
      </c>
      <c r="Q137" s="63"/>
      <c r="R137" s="40"/>
      <c r="S137" s="66"/>
      <c r="T137" s="55">
        <f t="shared" si="29"/>
        <v>0</v>
      </c>
      <c r="U137" s="63"/>
      <c r="V137" s="40"/>
      <c r="W137" s="66"/>
      <c r="X137" s="55">
        <f t="shared" si="30"/>
        <v>0</v>
      </c>
      <c r="Y137" s="107">
        <v>1</v>
      </c>
      <c r="Z137" s="40"/>
      <c r="AA137" s="66"/>
      <c r="AB137" s="55">
        <f t="shared" si="31"/>
        <v>0</v>
      </c>
      <c r="AC137" s="107"/>
      <c r="AD137" s="40"/>
      <c r="AE137" s="66"/>
      <c r="AF137" s="55">
        <f t="shared" si="32"/>
        <v>0</v>
      </c>
      <c r="AG137" s="38"/>
      <c r="AH137" s="40"/>
      <c r="AI137" s="66"/>
      <c r="AJ137" s="55">
        <f t="shared" si="33"/>
        <v>0</v>
      </c>
      <c r="AK137" s="40"/>
      <c r="AL137" s="40"/>
      <c r="AM137" s="66"/>
      <c r="AN137" s="55">
        <f t="shared" si="34"/>
        <v>0</v>
      </c>
      <c r="AO137" s="106">
        <f t="shared" si="26"/>
        <v>0</v>
      </c>
      <c r="AQ137" s="33">
        <v>0</v>
      </c>
    </row>
    <row r="138" spans="1:43" s="33" customFormat="1" ht="10.199999999999999">
      <c r="A138" s="63"/>
      <c r="B138" s="109"/>
      <c r="C138" s="107"/>
      <c r="D138" s="107"/>
      <c r="E138" s="40"/>
      <c r="F138" s="40"/>
      <c r="G138" s="66"/>
      <c r="H138" s="54"/>
      <c r="I138" s="38"/>
      <c r="J138" s="40"/>
      <c r="K138" s="66"/>
      <c r="L138" s="55">
        <f t="shared" si="27"/>
        <v>0</v>
      </c>
      <c r="M138" s="63"/>
      <c r="N138" s="40"/>
      <c r="O138" s="66"/>
      <c r="P138" s="55">
        <f t="shared" si="28"/>
        <v>0</v>
      </c>
      <c r="Q138" s="63"/>
      <c r="R138" s="40"/>
      <c r="S138" s="66"/>
      <c r="T138" s="55">
        <f t="shared" si="29"/>
        <v>0</v>
      </c>
      <c r="U138" s="63"/>
      <c r="V138" s="40"/>
      <c r="W138" s="66"/>
      <c r="X138" s="55">
        <f t="shared" si="30"/>
        <v>0</v>
      </c>
      <c r="Y138" s="63"/>
      <c r="Z138" s="40"/>
      <c r="AA138" s="66"/>
      <c r="AB138" s="55">
        <f t="shared" si="31"/>
        <v>0</v>
      </c>
      <c r="AC138" s="38"/>
      <c r="AD138" s="40"/>
      <c r="AE138" s="66"/>
      <c r="AF138" s="55">
        <f t="shared" si="32"/>
        <v>0</v>
      </c>
      <c r="AG138" s="38"/>
      <c r="AH138" s="40"/>
      <c r="AI138" s="66"/>
      <c r="AJ138" s="55">
        <f t="shared" si="33"/>
        <v>0</v>
      </c>
      <c r="AK138" s="40"/>
      <c r="AL138" s="40"/>
      <c r="AM138" s="66"/>
      <c r="AN138" s="55">
        <f t="shared" si="34"/>
        <v>0</v>
      </c>
      <c r="AO138" s="106">
        <f t="shared" si="26"/>
        <v>0</v>
      </c>
      <c r="AQ138" s="33">
        <v>0</v>
      </c>
    </row>
    <row r="139" spans="1:43" s="33" customFormat="1" ht="10.199999999999999">
      <c r="A139" s="63"/>
      <c r="B139" s="108"/>
      <c r="C139" s="107"/>
      <c r="D139" s="107"/>
      <c r="E139" s="40"/>
      <c r="F139" s="40"/>
      <c r="G139" s="66"/>
      <c r="H139" s="54"/>
      <c r="I139" s="38"/>
      <c r="J139" s="40"/>
      <c r="K139" s="66"/>
      <c r="L139" s="55">
        <f t="shared" si="27"/>
        <v>0</v>
      </c>
      <c r="M139" s="63"/>
      <c r="N139" s="40"/>
      <c r="O139" s="66"/>
      <c r="P139" s="55">
        <f t="shared" si="28"/>
        <v>0</v>
      </c>
      <c r="Q139" s="63"/>
      <c r="R139" s="40"/>
      <c r="S139" s="66"/>
      <c r="T139" s="55">
        <f t="shared" si="29"/>
        <v>0</v>
      </c>
      <c r="U139" s="63"/>
      <c r="V139" s="40"/>
      <c r="W139" s="66"/>
      <c r="X139" s="55">
        <f t="shared" si="30"/>
        <v>0</v>
      </c>
      <c r="Y139" s="63"/>
      <c r="Z139" s="40"/>
      <c r="AA139" s="66"/>
      <c r="AB139" s="55">
        <f t="shared" si="31"/>
        <v>0</v>
      </c>
      <c r="AC139" s="38"/>
      <c r="AD139" s="40"/>
      <c r="AE139" s="66"/>
      <c r="AF139" s="55">
        <f t="shared" si="32"/>
        <v>0</v>
      </c>
      <c r="AG139" s="38"/>
      <c r="AH139" s="40"/>
      <c r="AI139" s="66"/>
      <c r="AJ139" s="55">
        <f t="shared" si="33"/>
        <v>0</v>
      </c>
      <c r="AK139" s="40"/>
      <c r="AL139" s="40"/>
      <c r="AM139" s="66"/>
      <c r="AN139" s="55">
        <f t="shared" si="34"/>
        <v>0</v>
      </c>
      <c r="AO139" s="106">
        <f t="shared" si="26"/>
        <v>0</v>
      </c>
      <c r="AQ139" s="33">
        <v>0</v>
      </c>
    </row>
    <row r="140" spans="1:43" s="33" customFormat="1" ht="10.199999999999999">
      <c r="A140" s="63"/>
      <c r="B140" s="109"/>
      <c r="C140" s="107"/>
      <c r="D140" s="107"/>
      <c r="E140" s="40"/>
      <c r="F140" s="40"/>
      <c r="G140" s="66"/>
      <c r="H140" s="54"/>
      <c r="I140" s="38"/>
      <c r="J140" s="40"/>
      <c r="K140" s="66"/>
      <c r="L140" s="55">
        <f t="shared" si="27"/>
        <v>0</v>
      </c>
      <c r="M140" s="63"/>
      <c r="N140" s="40"/>
      <c r="O140" s="66"/>
      <c r="P140" s="55">
        <f t="shared" si="28"/>
        <v>0</v>
      </c>
      <c r="Q140" s="63"/>
      <c r="R140" s="40"/>
      <c r="S140" s="66"/>
      <c r="T140" s="55">
        <f t="shared" si="29"/>
        <v>0</v>
      </c>
      <c r="U140" s="63"/>
      <c r="V140" s="40"/>
      <c r="W140" s="66"/>
      <c r="X140" s="55">
        <f t="shared" si="30"/>
        <v>0</v>
      </c>
      <c r="Y140" s="63"/>
      <c r="Z140" s="40"/>
      <c r="AA140" s="66"/>
      <c r="AB140" s="55">
        <f t="shared" si="31"/>
        <v>0</v>
      </c>
      <c r="AC140" s="38"/>
      <c r="AD140" s="40"/>
      <c r="AE140" s="66"/>
      <c r="AF140" s="55">
        <f t="shared" si="32"/>
        <v>0</v>
      </c>
      <c r="AG140" s="38"/>
      <c r="AH140" s="40"/>
      <c r="AI140" s="66"/>
      <c r="AJ140" s="55">
        <f t="shared" si="33"/>
        <v>0</v>
      </c>
      <c r="AK140" s="40"/>
      <c r="AL140" s="40"/>
      <c r="AM140" s="66"/>
      <c r="AN140" s="55">
        <f t="shared" si="34"/>
        <v>0</v>
      </c>
      <c r="AO140" s="106">
        <f t="shared" si="26"/>
        <v>0</v>
      </c>
      <c r="AQ140" s="33">
        <v>0</v>
      </c>
    </row>
    <row r="141" spans="1:43" s="33" customFormat="1" ht="10.199999999999999">
      <c r="A141" s="63"/>
      <c r="B141" s="108"/>
      <c r="C141" s="107"/>
      <c r="D141" s="107"/>
      <c r="E141" s="40"/>
      <c r="F141" s="40"/>
      <c r="G141" s="66"/>
      <c r="H141" s="54"/>
      <c r="I141" s="38"/>
      <c r="J141" s="40"/>
      <c r="K141" s="66"/>
      <c r="L141" s="55">
        <f t="shared" si="27"/>
        <v>0</v>
      </c>
      <c r="M141" s="63"/>
      <c r="N141" s="40"/>
      <c r="O141" s="66"/>
      <c r="P141" s="55">
        <f t="shared" si="28"/>
        <v>0</v>
      </c>
      <c r="Q141" s="63"/>
      <c r="R141" s="40"/>
      <c r="S141" s="66"/>
      <c r="T141" s="55">
        <f t="shared" si="29"/>
        <v>0</v>
      </c>
      <c r="U141" s="63"/>
      <c r="V141" s="40"/>
      <c r="W141" s="66"/>
      <c r="X141" s="55">
        <f t="shared" si="30"/>
        <v>0</v>
      </c>
      <c r="Y141" s="63"/>
      <c r="Z141" s="40"/>
      <c r="AA141" s="66"/>
      <c r="AB141" s="55">
        <f t="shared" si="31"/>
        <v>0</v>
      </c>
      <c r="AC141" s="38"/>
      <c r="AD141" s="40"/>
      <c r="AE141" s="66"/>
      <c r="AF141" s="55">
        <f t="shared" si="32"/>
        <v>0</v>
      </c>
      <c r="AG141" s="38"/>
      <c r="AH141" s="40"/>
      <c r="AI141" s="66"/>
      <c r="AJ141" s="55">
        <f t="shared" si="33"/>
        <v>0</v>
      </c>
      <c r="AK141" s="40"/>
      <c r="AL141" s="40"/>
      <c r="AM141" s="66"/>
      <c r="AN141" s="55">
        <f t="shared" si="34"/>
        <v>0</v>
      </c>
      <c r="AO141" s="106">
        <f t="shared" si="26"/>
        <v>0</v>
      </c>
      <c r="AQ141" s="33">
        <v>0</v>
      </c>
    </row>
    <row r="142" spans="1:43" s="33" customFormat="1" ht="10.199999999999999">
      <c r="A142" s="63"/>
      <c r="B142" s="51"/>
      <c r="C142" s="40"/>
      <c r="D142" s="40"/>
      <c r="E142" s="40"/>
      <c r="F142" s="40"/>
      <c r="G142" s="66"/>
      <c r="H142" s="54"/>
      <c r="I142" s="38"/>
      <c r="J142" s="40"/>
      <c r="K142" s="66"/>
      <c r="L142" s="55">
        <f t="shared" si="27"/>
        <v>0</v>
      </c>
      <c r="M142" s="63"/>
      <c r="N142" s="40"/>
      <c r="O142" s="66"/>
      <c r="P142" s="55">
        <f t="shared" si="28"/>
        <v>0</v>
      </c>
      <c r="Q142" s="63"/>
      <c r="R142" s="40"/>
      <c r="S142" s="66"/>
      <c r="T142" s="55">
        <f t="shared" si="29"/>
        <v>0</v>
      </c>
      <c r="U142" s="63"/>
      <c r="V142" s="40"/>
      <c r="W142" s="66"/>
      <c r="X142" s="55">
        <f t="shared" si="30"/>
        <v>0</v>
      </c>
      <c r="Y142" s="63"/>
      <c r="Z142" s="40"/>
      <c r="AA142" s="66"/>
      <c r="AB142" s="55">
        <f t="shared" si="31"/>
        <v>0</v>
      </c>
      <c r="AC142" s="38"/>
      <c r="AD142" s="40"/>
      <c r="AE142" s="66"/>
      <c r="AF142" s="55">
        <f t="shared" si="32"/>
        <v>0</v>
      </c>
      <c r="AG142" s="38"/>
      <c r="AH142" s="40"/>
      <c r="AI142" s="66"/>
      <c r="AJ142" s="55">
        <f t="shared" si="33"/>
        <v>0</v>
      </c>
      <c r="AK142" s="40"/>
      <c r="AL142" s="40"/>
      <c r="AM142" s="66"/>
      <c r="AN142" s="55">
        <f t="shared" si="34"/>
        <v>0</v>
      </c>
      <c r="AO142" s="106">
        <f t="shared" si="26"/>
        <v>0</v>
      </c>
      <c r="AQ142" s="33">
        <v>0</v>
      </c>
    </row>
    <row r="143" spans="1:43" s="33" customFormat="1" ht="10.199999999999999">
      <c r="A143" s="63"/>
      <c r="B143" s="69"/>
      <c r="C143" s="40"/>
      <c r="D143" s="40"/>
      <c r="E143" s="40"/>
      <c r="F143" s="40"/>
      <c r="G143" s="66"/>
      <c r="H143" s="54"/>
      <c r="I143" s="38"/>
      <c r="J143" s="40"/>
      <c r="K143" s="66"/>
      <c r="L143" s="55">
        <f t="shared" si="27"/>
        <v>0</v>
      </c>
      <c r="M143" s="63"/>
      <c r="N143" s="40"/>
      <c r="O143" s="66"/>
      <c r="P143" s="55">
        <f t="shared" si="28"/>
        <v>0</v>
      </c>
      <c r="Q143" s="63"/>
      <c r="R143" s="40"/>
      <c r="S143" s="66"/>
      <c r="T143" s="55">
        <f t="shared" si="29"/>
        <v>0</v>
      </c>
      <c r="U143" s="63"/>
      <c r="V143" s="40"/>
      <c r="W143" s="66"/>
      <c r="X143" s="55">
        <f t="shared" si="30"/>
        <v>0</v>
      </c>
      <c r="Y143" s="63"/>
      <c r="Z143" s="40"/>
      <c r="AA143" s="66"/>
      <c r="AB143" s="55">
        <f t="shared" si="31"/>
        <v>0</v>
      </c>
      <c r="AC143" s="38"/>
      <c r="AD143" s="40"/>
      <c r="AE143" s="66"/>
      <c r="AF143" s="55">
        <f t="shared" si="32"/>
        <v>0</v>
      </c>
      <c r="AG143" s="38"/>
      <c r="AH143" s="40"/>
      <c r="AI143" s="66"/>
      <c r="AJ143" s="55">
        <f t="shared" si="33"/>
        <v>0</v>
      </c>
      <c r="AK143" s="38"/>
      <c r="AL143" s="40"/>
      <c r="AM143" s="66"/>
      <c r="AN143" s="55">
        <f t="shared" si="34"/>
        <v>0</v>
      </c>
      <c r="AO143" s="106">
        <f t="shared" si="26"/>
        <v>0</v>
      </c>
      <c r="AQ143" s="33">
        <v>0</v>
      </c>
    </row>
    <row r="144" spans="1:43" s="33" customFormat="1" ht="10.199999999999999">
      <c r="A144" s="63"/>
      <c r="B144" s="69"/>
      <c r="C144" s="40"/>
      <c r="D144" s="40"/>
      <c r="E144" s="40"/>
      <c r="F144" s="40"/>
      <c r="G144" s="66"/>
      <c r="H144" s="54"/>
      <c r="I144" s="38"/>
      <c r="J144" s="40"/>
      <c r="K144" s="66"/>
      <c r="L144" s="55">
        <f t="shared" si="27"/>
        <v>0</v>
      </c>
      <c r="M144" s="63"/>
      <c r="N144" s="40"/>
      <c r="O144" s="66"/>
      <c r="P144" s="55">
        <f t="shared" si="28"/>
        <v>0</v>
      </c>
      <c r="Q144" s="63"/>
      <c r="R144" s="40"/>
      <c r="S144" s="66"/>
      <c r="T144" s="55">
        <f t="shared" si="29"/>
        <v>0</v>
      </c>
      <c r="U144" s="63"/>
      <c r="V144" s="40"/>
      <c r="W144" s="66"/>
      <c r="X144" s="55">
        <f t="shared" si="30"/>
        <v>0</v>
      </c>
      <c r="Y144" s="63"/>
      <c r="Z144" s="40"/>
      <c r="AA144" s="66"/>
      <c r="AB144" s="55">
        <f t="shared" si="31"/>
        <v>0</v>
      </c>
      <c r="AC144" s="38"/>
      <c r="AD144" s="40"/>
      <c r="AE144" s="66"/>
      <c r="AF144" s="55">
        <f t="shared" si="32"/>
        <v>0</v>
      </c>
      <c r="AG144" s="38"/>
      <c r="AH144" s="40"/>
      <c r="AI144" s="66"/>
      <c r="AJ144" s="55">
        <f t="shared" si="33"/>
        <v>0</v>
      </c>
      <c r="AK144" s="38"/>
      <c r="AL144" s="40"/>
      <c r="AM144" s="66"/>
      <c r="AN144" s="55">
        <f t="shared" si="34"/>
        <v>0</v>
      </c>
      <c r="AO144" s="106">
        <f t="shared" si="26"/>
        <v>0</v>
      </c>
      <c r="AQ144" s="33">
        <v>0</v>
      </c>
    </row>
    <row r="145" spans="1:43" s="33" customFormat="1" ht="10.199999999999999">
      <c r="A145" s="63"/>
      <c r="B145" s="69"/>
      <c r="C145" s="40"/>
      <c r="D145" s="40"/>
      <c r="E145" s="40"/>
      <c r="F145" s="40"/>
      <c r="G145" s="66"/>
      <c r="H145" s="54"/>
      <c r="I145" s="38"/>
      <c r="J145" s="40"/>
      <c r="K145" s="66"/>
      <c r="L145" s="55">
        <f t="shared" si="27"/>
        <v>0</v>
      </c>
      <c r="M145" s="63"/>
      <c r="N145" s="40"/>
      <c r="O145" s="66"/>
      <c r="P145" s="55">
        <f t="shared" si="28"/>
        <v>0</v>
      </c>
      <c r="Q145" s="63"/>
      <c r="R145" s="40"/>
      <c r="S145" s="66"/>
      <c r="T145" s="55">
        <f t="shared" si="29"/>
        <v>0</v>
      </c>
      <c r="U145" s="63"/>
      <c r="V145" s="40"/>
      <c r="W145" s="66"/>
      <c r="X145" s="55">
        <f t="shared" si="30"/>
        <v>0</v>
      </c>
      <c r="Y145" s="63"/>
      <c r="Z145" s="40"/>
      <c r="AA145" s="66"/>
      <c r="AB145" s="55">
        <f t="shared" si="31"/>
        <v>0</v>
      </c>
      <c r="AC145" s="38"/>
      <c r="AD145" s="40"/>
      <c r="AE145" s="66"/>
      <c r="AF145" s="55">
        <f t="shared" si="32"/>
        <v>0</v>
      </c>
      <c r="AG145" s="38"/>
      <c r="AH145" s="40"/>
      <c r="AI145" s="66"/>
      <c r="AJ145" s="55">
        <f t="shared" si="33"/>
        <v>0</v>
      </c>
      <c r="AK145" s="38"/>
      <c r="AL145" s="40"/>
      <c r="AM145" s="66"/>
      <c r="AN145" s="55">
        <f t="shared" si="34"/>
        <v>0</v>
      </c>
      <c r="AO145" s="106">
        <f t="shared" si="26"/>
        <v>0</v>
      </c>
      <c r="AQ145" s="33">
        <v>0</v>
      </c>
    </row>
    <row r="146" spans="1:43" s="33" customFormat="1" ht="10.199999999999999">
      <c r="A146" s="63"/>
      <c r="B146" s="69"/>
      <c r="C146" s="40"/>
      <c r="D146" s="40"/>
      <c r="E146" s="40"/>
      <c r="F146" s="40"/>
      <c r="G146" s="66"/>
      <c r="H146" s="54"/>
      <c r="I146" s="38"/>
      <c r="J146" s="40"/>
      <c r="K146" s="66"/>
      <c r="L146" s="55">
        <f t="shared" si="27"/>
        <v>0</v>
      </c>
      <c r="M146" s="63"/>
      <c r="N146" s="40"/>
      <c r="O146" s="66"/>
      <c r="P146" s="55">
        <f t="shared" si="28"/>
        <v>0</v>
      </c>
      <c r="Q146" s="63"/>
      <c r="R146" s="40"/>
      <c r="S146" s="66"/>
      <c r="T146" s="55">
        <f t="shared" si="29"/>
        <v>0</v>
      </c>
      <c r="U146" s="63"/>
      <c r="V146" s="40"/>
      <c r="W146" s="66"/>
      <c r="X146" s="55">
        <f t="shared" si="30"/>
        <v>0</v>
      </c>
      <c r="Y146" s="63"/>
      <c r="Z146" s="40"/>
      <c r="AA146" s="66"/>
      <c r="AB146" s="55">
        <f t="shared" si="31"/>
        <v>0</v>
      </c>
      <c r="AC146" s="38"/>
      <c r="AD146" s="40"/>
      <c r="AE146" s="66"/>
      <c r="AF146" s="55">
        <f t="shared" si="32"/>
        <v>0</v>
      </c>
      <c r="AG146" s="38"/>
      <c r="AH146" s="40"/>
      <c r="AI146" s="66"/>
      <c r="AJ146" s="55">
        <f t="shared" si="33"/>
        <v>0</v>
      </c>
      <c r="AK146" s="38"/>
      <c r="AL146" s="40"/>
      <c r="AM146" s="66"/>
      <c r="AN146" s="55">
        <f t="shared" si="34"/>
        <v>0</v>
      </c>
      <c r="AO146" s="106">
        <f t="shared" si="26"/>
        <v>0</v>
      </c>
      <c r="AQ146" s="33">
        <v>0</v>
      </c>
    </row>
    <row r="147" spans="1:43" s="33" customFormat="1" ht="10.199999999999999">
      <c r="A147" s="63"/>
      <c r="B147" s="69"/>
      <c r="C147" s="40"/>
      <c r="D147" s="40"/>
      <c r="E147" s="40"/>
      <c r="F147" s="40"/>
      <c r="G147" s="66"/>
      <c r="H147" s="54"/>
      <c r="I147" s="38"/>
      <c r="J147" s="40"/>
      <c r="K147" s="66"/>
      <c r="L147" s="55">
        <f t="shared" si="27"/>
        <v>0</v>
      </c>
      <c r="M147" s="63"/>
      <c r="N147" s="40"/>
      <c r="O147" s="66"/>
      <c r="P147" s="55">
        <f t="shared" si="28"/>
        <v>0</v>
      </c>
      <c r="Q147" s="63"/>
      <c r="R147" s="40"/>
      <c r="S147" s="66"/>
      <c r="T147" s="55">
        <f t="shared" si="29"/>
        <v>0</v>
      </c>
      <c r="U147" s="63"/>
      <c r="V147" s="40"/>
      <c r="W147" s="66"/>
      <c r="X147" s="55">
        <f t="shared" si="30"/>
        <v>0</v>
      </c>
      <c r="Y147" s="63"/>
      <c r="Z147" s="40"/>
      <c r="AA147" s="66"/>
      <c r="AB147" s="55">
        <f t="shared" si="31"/>
        <v>0</v>
      </c>
      <c r="AC147" s="38"/>
      <c r="AD147" s="40"/>
      <c r="AE147" s="66"/>
      <c r="AF147" s="55">
        <f t="shared" si="32"/>
        <v>0</v>
      </c>
      <c r="AG147" s="38"/>
      <c r="AH147" s="40"/>
      <c r="AI147" s="66"/>
      <c r="AJ147" s="55">
        <f t="shared" si="33"/>
        <v>0</v>
      </c>
      <c r="AK147" s="38"/>
      <c r="AL147" s="40"/>
      <c r="AM147" s="66"/>
      <c r="AN147" s="55">
        <f t="shared" si="34"/>
        <v>0</v>
      </c>
      <c r="AO147" s="106">
        <f t="shared" si="26"/>
        <v>0</v>
      </c>
      <c r="AQ147" s="33">
        <v>0</v>
      </c>
    </row>
    <row r="148" spans="1:43" s="33" customFormat="1" ht="10.199999999999999">
      <c r="A148" s="63"/>
      <c r="B148" s="69"/>
      <c r="C148" s="40"/>
      <c r="D148" s="40"/>
      <c r="E148" s="40"/>
      <c r="F148" s="40"/>
      <c r="G148" s="66"/>
      <c r="H148" s="54"/>
      <c r="I148" s="38"/>
      <c r="J148" s="40"/>
      <c r="K148" s="66"/>
      <c r="L148" s="55">
        <f t="shared" si="27"/>
        <v>0</v>
      </c>
      <c r="M148" s="63"/>
      <c r="N148" s="40"/>
      <c r="O148" s="66"/>
      <c r="P148" s="55">
        <f t="shared" si="28"/>
        <v>0</v>
      </c>
      <c r="Q148" s="63"/>
      <c r="R148" s="40"/>
      <c r="S148" s="66"/>
      <c r="T148" s="55">
        <f t="shared" si="29"/>
        <v>0</v>
      </c>
      <c r="U148" s="63"/>
      <c r="V148" s="40"/>
      <c r="W148" s="66"/>
      <c r="X148" s="55">
        <f t="shared" si="30"/>
        <v>0</v>
      </c>
      <c r="Y148" s="63"/>
      <c r="Z148" s="40"/>
      <c r="AA148" s="66"/>
      <c r="AB148" s="55">
        <f t="shared" si="31"/>
        <v>0</v>
      </c>
      <c r="AC148" s="38"/>
      <c r="AD148" s="40"/>
      <c r="AE148" s="66"/>
      <c r="AF148" s="55">
        <f t="shared" si="32"/>
        <v>0</v>
      </c>
      <c r="AG148" s="38"/>
      <c r="AH148" s="40"/>
      <c r="AI148" s="66"/>
      <c r="AJ148" s="55">
        <f t="shared" si="33"/>
        <v>0</v>
      </c>
      <c r="AK148" s="38"/>
      <c r="AL148" s="40"/>
      <c r="AM148" s="66"/>
      <c r="AN148" s="55">
        <f t="shared" si="34"/>
        <v>0</v>
      </c>
      <c r="AO148" s="106">
        <f t="shared" si="26"/>
        <v>0</v>
      </c>
      <c r="AQ148" s="33">
        <v>0</v>
      </c>
    </row>
    <row r="149" spans="1:43" s="33" customFormat="1" ht="10.199999999999999">
      <c r="A149" s="63"/>
      <c r="B149" s="69"/>
      <c r="C149" s="40"/>
      <c r="D149" s="40"/>
      <c r="E149" s="40"/>
      <c r="F149" s="40"/>
      <c r="G149" s="66"/>
      <c r="H149" s="54"/>
      <c r="I149" s="38"/>
      <c r="J149" s="40"/>
      <c r="K149" s="66"/>
      <c r="L149" s="55">
        <f t="shared" si="27"/>
        <v>0</v>
      </c>
      <c r="M149" s="63"/>
      <c r="N149" s="40"/>
      <c r="O149" s="66"/>
      <c r="P149" s="55">
        <f t="shared" si="28"/>
        <v>0</v>
      </c>
      <c r="Q149" s="63"/>
      <c r="R149" s="40"/>
      <c r="S149" s="66"/>
      <c r="T149" s="55">
        <f t="shared" si="29"/>
        <v>0</v>
      </c>
      <c r="U149" s="63"/>
      <c r="V149" s="40"/>
      <c r="W149" s="66"/>
      <c r="X149" s="55">
        <f t="shared" si="30"/>
        <v>0</v>
      </c>
      <c r="Y149" s="63"/>
      <c r="Z149" s="40"/>
      <c r="AA149" s="66"/>
      <c r="AB149" s="55">
        <f t="shared" si="31"/>
        <v>0</v>
      </c>
      <c r="AC149" s="38"/>
      <c r="AD149" s="40"/>
      <c r="AE149" s="66"/>
      <c r="AF149" s="55">
        <f t="shared" si="32"/>
        <v>0</v>
      </c>
      <c r="AG149" s="38"/>
      <c r="AH149" s="40"/>
      <c r="AI149" s="66"/>
      <c r="AJ149" s="55">
        <f t="shared" si="33"/>
        <v>0</v>
      </c>
      <c r="AK149" s="38"/>
      <c r="AL149" s="40"/>
      <c r="AM149" s="66"/>
      <c r="AN149" s="55">
        <f t="shared" si="34"/>
        <v>0</v>
      </c>
      <c r="AO149" s="106">
        <f t="shared" si="26"/>
        <v>0</v>
      </c>
      <c r="AQ149" s="33">
        <v>0</v>
      </c>
    </row>
    <row r="150" spans="1:43" s="33" customFormat="1" ht="10.199999999999999">
      <c r="A150" s="63"/>
      <c r="B150" s="51"/>
      <c r="C150" s="40"/>
      <c r="D150" s="40"/>
      <c r="E150" s="40"/>
      <c r="F150" s="40"/>
      <c r="G150" s="66"/>
      <c r="H150" s="54"/>
      <c r="I150" s="38"/>
      <c r="J150" s="40"/>
      <c r="K150" s="66"/>
      <c r="L150" s="55">
        <f t="shared" si="27"/>
        <v>0</v>
      </c>
      <c r="M150" s="63"/>
      <c r="N150" s="40"/>
      <c r="O150" s="66"/>
      <c r="P150" s="55">
        <f t="shared" si="28"/>
        <v>0</v>
      </c>
      <c r="Q150" s="63"/>
      <c r="R150" s="40"/>
      <c r="S150" s="66"/>
      <c r="T150" s="55">
        <f t="shared" si="29"/>
        <v>0</v>
      </c>
      <c r="U150" s="63"/>
      <c r="V150" s="40"/>
      <c r="W150" s="66"/>
      <c r="X150" s="55">
        <f t="shared" si="30"/>
        <v>0</v>
      </c>
      <c r="Y150" s="63"/>
      <c r="Z150" s="40"/>
      <c r="AA150" s="66"/>
      <c r="AB150" s="55">
        <f t="shared" si="31"/>
        <v>0</v>
      </c>
      <c r="AC150" s="38"/>
      <c r="AD150" s="40"/>
      <c r="AE150" s="66"/>
      <c r="AF150" s="55">
        <f t="shared" si="32"/>
        <v>0</v>
      </c>
      <c r="AG150" s="38"/>
      <c r="AH150" s="40"/>
      <c r="AI150" s="66"/>
      <c r="AJ150" s="55">
        <f t="shared" si="33"/>
        <v>0</v>
      </c>
      <c r="AK150" s="38"/>
      <c r="AL150" s="40"/>
      <c r="AM150" s="66"/>
      <c r="AN150" s="55">
        <f t="shared" si="34"/>
        <v>0</v>
      </c>
      <c r="AO150" s="106">
        <f t="shared" si="26"/>
        <v>0</v>
      </c>
      <c r="AQ150" s="33">
        <v>0</v>
      </c>
    </row>
    <row r="151" spans="1:43" s="33" customFormat="1" ht="20.399999999999999">
      <c r="A151" s="38" t="s">
        <v>241</v>
      </c>
      <c r="B151" s="69" t="s">
        <v>242</v>
      </c>
      <c r="C151" s="40"/>
      <c r="D151" s="40"/>
      <c r="E151" s="40"/>
      <c r="F151" s="40"/>
      <c r="G151" s="66"/>
      <c r="H151" s="54"/>
      <c r="I151" s="38"/>
      <c r="J151" s="40"/>
      <c r="K151" s="66"/>
      <c r="L151" s="55">
        <f t="shared" si="27"/>
        <v>0</v>
      </c>
      <c r="M151" s="63"/>
      <c r="N151" s="40"/>
      <c r="O151" s="66"/>
      <c r="P151" s="55">
        <f t="shared" si="28"/>
        <v>0</v>
      </c>
      <c r="Q151" s="63"/>
      <c r="R151" s="40"/>
      <c r="S151" s="66"/>
      <c r="T151" s="55">
        <f t="shared" si="29"/>
        <v>0</v>
      </c>
      <c r="U151" s="38"/>
      <c r="V151" s="40"/>
      <c r="W151" s="66"/>
      <c r="X151" s="55">
        <f t="shared" si="30"/>
        <v>0</v>
      </c>
      <c r="Y151" s="38"/>
      <c r="Z151" s="40"/>
      <c r="AA151" s="66"/>
      <c r="AB151" s="55">
        <f t="shared" si="31"/>
        <v>0</v>
      </c>
      <c r="AC151" s="38"/>
      <c r="AD151" s="40"/>
      <c r="AE151" s="66"/>
      <c r="AF151" s="55">
        <f t="shared" si="32"/>
        <v>0</v>
      </c>
      <c r="AG151" s="38"/>
      <c r="AH151" s="40"/>
      <c r="AI151" s="66"/>
      <c r="AJ151" s="55">
        <f t="shared" si="33"/>
        <v>0</v>
      </c>
      <c r="AK151" s="38"/>
      <c r="AL151" s="40"/>
      <c r="AM151" s="66"/>
      <c r="AN151" s="55">
        <f t="shared" si="34"/>
        <v>0</v>
      </c>
      <c r="AO151" s="106">
        <f t="shared" si="26"/>
        <v>0</v>
      </c>
      <c r="AQ151" s="33">
        <v>0</v>
      </c>
    </row>
    <row r="152" spans="1:43" s="33" customFormat="1" ht="28.8">
      <c r="A152" s="63"/>
      <c r="B152" s="110" t="s">
        <v>243</v>
      </c>
      <c r="C152" s="111" t="s">
        <v>244</v>
      </c>
      <c r="D152" s="107"/>
      <c r="E152" s="40"/>
      <c r="F152" s="40"/>
      <c r="G152" s="66"/>
      <c r="H152" s="54"/>
      <c r="I152" s="107"/>
      <c r="J152" s="40"/>
      <c r="K152" s="66"/>
      <c r="L152" s="55"/>
      <c r="M152" s="63"/>
      <c r="N152" s="40"/>
      <c r="O152" s="66"/>
      <c r="P152" s="55"/>
      <c r="Q152" s="40">
        <v>3</v>
      </c>
      <c r="R152" s="40"/>
      <c r="S152" s="40"/>
      <c r="T152" s="55"/>
      <c r="U152" s="63"/>
      <c r="V152" s="40"/>
      <c r="W152" s="66"/>
      <c r="X152" s="55"/>
      <c r="Y152" s="63"/>
      <c r="Z152" s="40"/>
      <c r="AA152" s="66"/>
      <c r="AB152" s="55"/>
      <c r="AC152" s="38"/>
      <c r="AD152" s="40"/>
      <c r="AE152" s="66"/>
      <c r="AF152" s="55"/>
      <c r="AG152" s="38"/>
      <c r="AH152" s="40"/>
      <c r="AI152" s="66"/>
      <c r="AJ152" s="55"/>
      <c r="AK152" s="38"/>
      <c r="AL152" s="40"/>
      <c r="AM152" s="66"/>
      <c r="AN152" s="55"/>
      <c r="AO152" s="106">
        <f t="shared" si="26"/>
        <v>0</v>
      </c>
      <c r="AQ152" s="33">
        <v>0</v>
      </c>
    </row>
    <row r="153" spans="1:43" s="33" customFormat="1">
      <c r="A153" s="63"/>
      <c r="B153" s="110" t="s">
        <v>245</v>
      </c>
      <c r="C153" s="112" t="s">
        <v>55</v>
      </c>
      <c r="D153" s="112">
        <v>1</v>
      </c>
      <c r="E153" s="40"/>
      <c r="F153" s="40"/>
      <c r="G153" s="66"/>
      <c r="H153" s="54"/>
      <c r="I153" s="107"/>
      <c r="J153" s="40"/>
      <c r="K153" s="66"/>
      <c r="L153" s="55"/>
      <c r="M153" s="107"/>
      <c r="N153" s="40"/>
      <c r="O153" s="107"/>
      <c r="P153" s="55"/>
      <c r="Q153" s="40"/>
      <c r="R153" s="40"/>
      <c r="S153" s="40"/>
      <c r="T153" s="55"/>
      <c r="U153" s="112">
        <v>1</v>
      </c>
      <c r="V153" s="40">
        <v>1</v>
      </c>
      <c r="W153" s="66">
        <v>996.96</v>
      </c>
      <c r="X153" s="55">
        <f t="shared" si="30"/>
        <v>996.96</v>
      </c>
      <c r="Y153" s="63"/>
      <c r="Z153" s="40"/>
      <c r="AA153" s="66"/>
      <c r="AB153" s="55"/>
      <c r="AC153" s="38"/>
      <c r="AD153" s="40"/>
      <c r="AE153" s="66"/>
      <c r="AF153" s="55"/>
      <c r="AG153" s="38"/>
      <c r="AH153" s="40"/>
      <c r="AI153" s="66"/>
      <c r="AJ153" s="55"/>
      <c r="AK153" s="38"/>
      <c r="AL153" s="40"/>
      <c r="AM153" s="66"/>
      <c r="AN153" s="55"/>
      <c r="AO153" s="106">
        <f t="shared" si="26"/>
        <v>996.96</v>
      </c>
      <c r="AQ153" s="33">
        <v>996.96</v>
      </c>
    </row>
    <row r="154" spans="1:43" s="33" customFormat="1" ht="28.8">
      <c r="A154" s="107"/>
      <c r="B154" s="110" t="s">
        <v>246</v>
      </c>
      <c r="C154" s="112" t="s">
        <v>42</v>
      </c>
      <c r="D154" s="112">
        <v>0.2</v>
      </c>
      <c r="E154" s="40"/>
      <c r="F154" s="40"/>
      <c r="G154" s="66"/>
      <c r="H154" s="54"/>
      <c r="I154" s="38"/>
      <c r="J154" s="40"/>
      <c r="K154" s="66"/>
      <c r="L154" s="55">
        <f t="shared" si="27"/>
        <v>0</v>
      </c>
      <c r="M154" s="107"/>
      <c r="N154" s="40"/>
      <c r="O154" s="107"/>
      <c r="P154" s="55">
        <f t="shared" ref="P154:P232" si="35">M154*N154*O154</f>
        <v>0</v>
      </c>
      <c r="Q154" s="63"/>
      <c r="R154" s="40"/>
      <c r="S154" s="40"/>
      <c r="T154" s="55">
        <f t="shared" ref="T154:T232" si="36">Q154*R154*S154</f>
        <v>0</v>
      </c>
      <c r="U154" s="112">
        <v>0.2</v>
      </c>
      <c r="V154" s="40">
        <v>1</v>
      </c>
      <c r="W154" s="113">
        <v>219.65</v>
      </c>
      <c r="X154" s="55">
        <f t="shared" si="30"/>
        <v>43.930000000000007</v>
      </c>
      <c r="Y154" s="63"/>
      <c r="Z154" s="40"/>
      <c r="AA154" s="66"/>
      <c r="AB154" s="55">
        <f t="shared" ref="AB154:AB232" si="37">Y154*Z154*AA154</f>
        <v>0</v>
      </c>
      <c r="AC154" s="38"/>
      <c r="AD154" s="40"/>
      <c r="AE154" s="66"/>
      <c r="AF154" s="55">
        <f t="shared" ref="AF154:AF232" si="38">AC154*AD154*AE154</f>
        <v>0</v>
      </c>
      <c r="AG154" s="38"/>
      <c r="AH154" s="40"/>
      <c r="AI154" s="66"/>
      <c r="AJ154" s="55">
        <f t="shared" ref="AJ154:AJ232" si="39">AG154*AH154*AI154</f>
        <v>0</v>
      </c>
      <c r="AK154" s="38"/>
      <c r="AL154" s="40"/>
      <c r="AM154" s="66"/>
      <c r="AN154" s="55">
        <f t="shared" ref="AN154:AN232" si="40">AK154*AL154*AM154</f>
        <v>0</v>
      </c>
      <c r="AO154" s="106">
        <f t="shared" si="26"/>
        <v>43.930000000000007</v>
      </c>
      <c r="AQ154" s="33">
        <v>43.930000000000007</v>
      </c>
    </row>
    <row r="155" spans="1:43" s="33" customFormat="1" ht="28.8">
      <c r="A155" s="107"/>
      <c r="B155" s="110" t="s">
        <v>247</v>
      </c>
      <c r="C155" s="112" t="s">
        <v>55</v>
      </c>
      <c r="D155" s="112">
        <v>1</v>
      </c>
      <c r="E155" s="40"/>
      <c r="F155" s="40"/>
      <c r="G155" s="66"/>
      <c r="H155" s="54"/>
      <c r="I155" s="38"/>
      <c r="J155" s="40"/>
      <c r="K155" s="66"/>
      <c r="L155" s="55">
        <f t="shared" si="27"/>
        <v>0</v>
      </c>
      <c r="M155" s="107"/>
      <c r="N155" s="40"/>
      <c r="O155" s="107"/>
      <c r="P155" s="55">
        <f t="shared" si="35"/>
        <v>0</v>
      </c>
      <c r="Q155" s="63"/>
      <c r="R155" s="40"/>
      <c r="S155" s="40"/>
      <c r="T155" s="55">
        <f t="shared" si="36"/>
        <v>0</v>
      </c>
      <c r="U155" s="112">
        <v>1</v>
      </c>
      <c r="V155" s="40">
        <v>1</v>
      </c>
      <c r="W155" s="113">
        <v>117.6</v>
      </c>
      <c r="X155" s="55">
        <f t="shared" si="30"/>
        <v>117.6</v>
      </c>
      <c r="Y155" s="40"/>
      <c r="Z155" s="40"/>
      <c r="AA155" s="40"/>
      <c r="AB155" s="55">
        <f t="shared" si="37"/>
        <v>0</v>
      </c>
      <c r="AC155" s="38"/>
      <c r="AD155" s="40"/>
      <c r="AE155" s="66"/>
      <c r="AF155" s="55">
        <f t="shared" si="38"/>
        <v>0</v>
      </c>
      <c r="AG155" s="38"/>
      <c r="AH155" s="40"/>
      <c r="AI155" s="66"/>
      <c r="AJ155" s="55">
        <f t="shared" si="39"/>
        <v>0</v>
      </c>
      <c r="AK155" s="38"/>
      <c r="AL155" s="40"/>
      <c r="AM155" s="66"/>
      <c r="AN155" s="55">
        <f t="shared" si="40"/>
        <v>0</v>
      </c>
      <c r="AO155" s="106">
        <f t="shared" si="26"/>
        <v>117.6</v>
      </c>
      <c r="AQ155" s="33">
        <v>117.6</v>
      </c>
    </row>
    <row r="156" spans="1:43" s="33" customFormat="1" ht="27">
      <c r="A156" s="111"/>
      <c r="B156" s="114" t="s">
        <v>248</v>
      </c>
      <c r="C156" s="111"/>
      <c r="D156" s="111"/>
      <c r="E156" s="40"/>
      <c r="F156" s="40"/>
      <c r="G156" s="66"/>
      <c r="H156" s="54"/>
      <c r="I156" s="38"/>
      <c r="J156" s="40"/>
      <c r="K156" s="66"/>
      <c r="L156" s="55"/>
      <c r="M156" s="107"/>
      <c r="N156" s="40"/>
      <c r="O156" s="107"/>
      <c r="P156" s="55"/>
      <c r="Q156" s="63"/>
      <c r="R156" s="40"/>
      <c r="S156" s="40"/>
      <c r="T156" s="55"/>
      <c r="U156" s="115"/>
      <c r="V156" s="40"/>
      <c r="W156" s="113"/>
      <c r="X156" s="55"/>
      <c r="Y156" s="40"/>
      <c r="Z156" s="40"/>
      <c r="AA156" s="40"/>
      <c r="AB156" s="55"/>
      <c r="AC156" s="38"/>
      <c r="AD156" s="40"/>
      <c r="AE156" s="66"/>
      <c r="AF156" s="55"/>
      <c r="AG156" s="38"/>
      <c r="AH156" s="40"/>
      <c r="AI156" s="66"/>
      <c r="AJ156" s="55"/>
      <c r="AK156" s="38"/>
      <c r="AL156" s="40"/>
      <c r="AM156" s="66"/>
      <c r="AN156" s="55"/>
      <c r="AO156" s="106">
        <f t="shared" si="26"/>
        <v>0</v>
      </c>
      <c r="AQ156" s="33">
        <v>0</v>
      </c>
    </row>
    <row r="157" spans="1:43" s="33" customFormat="1" ht="15.6">
      <c r="A157" s="111" t="s">
        <v>249</v>
      </c>
      <c r="B157" s="116" t="s">
        <v>250</v>
      </c>
      <c r="C157" s="111" t="s">
        <v>55</v>
      </c>
      <c r="D157" s="111">
        <v>2</v>
      </c>
      <c r="E157" s="40"/>
      <c r="F157" s="40"/>
      <c r="G157" s="66"/>
      <c r="H157" s="54"/>
      <c r="I157" s="38"/>
      <c r="J157" s="40"/>
      <c r="K157" s="66"/>
      <c r="L157" s="55"/>
      <c r="M157" s="107"/>
      <c r="N157" s="40"/>
      <c r="O157" s="107"/>
      <c r="P157" s="55"/>
      <c r="Q157" s="63"/>
      <c r="R157" s="40"/>
      <c r="S157" s="40"/>
      <c r="T157" s="55"/>
      <c r="U157" s="115"/>
      <c r="V157" s="40"/>
      <c r="W157" s="113"/>
      <c r="X157" s="55"/>
      <c r="Y157" s="111">
        <v>2</v>
      </c>
      <c r="Z157" s="40">
        <v>1</v>
      </c>
      <c r="AA157" s="117">
        <v>77.14</v>
      </c>
      <c r="AB157" s="55">
        <f t="shared" si="37"/>
        <v>154.28</v>
      </c>
      <c r="AC157" s="38"/>
      <c r="AD157" s="40"/>
      <c r="AE157" s="66"/>
      <c r="AF157" s="55"/>
      <c r="AG157" s="38"/>
      <c r="AH157" s="40"/>
      <c r="AI157" s="66"/>
      <c r="AJ157" s="55"/>
      <c r="AK157" s="38"/>
      <c r="AL157" s="40"/>
      <c r="AM157" s="66"/>
      <c r="AN157" s="55"/>
      <c r="AO157" s="106">
        <f t="shared" si="26"/>
        <v>154.28</v>
      </c>
      <c r="AQ157" s="33">
        <v>154.28</v>
      </c>
    </row>
    <row r="158" spans="1:43" s="33" customFormat="1" ht="15.6">
      <c r="A158" s="111" t="s">
        <v>251</v>
      </c>
      <c r="B158" s="110" t="s">
        <v>252</v>
      </c>
      <c r="C158" s="111" t="s">
        <v>55</v>
      </c>
      <c r="D158" s="111">
        <v>4</v>
      </c>
      <c r="E158" s="40"/>
      <c r="F158" s="40"/>
      <c r="G158" s="66"/>
      <c r="H158" s="54"/>
      <c r="I158" s="38"/>
      <c r="J158" s="40"/>
      <c r="K158" s="66"/>
      <c r="L158" s="55"/>
      <c r="M158" s="107"/>
      <c r="N158" s="40"/>
      <c r="O158" s="107"/>
      <c r="P158" s="55"/>
      <c r="Q158" s="63"/>
      <c r="R158" s="40"/>
      <c r="S158" s="40"/>
      <c r="T158" s="55"/>
      <c r="U158" s="115"/>
      <c r="V158" s="40"/>
      <c r="W158" s="113"/>
      <c r="X158" s="55"/>
      <c r="Y158" s="111">
        <v>4</v>
      </c>
      <c r="Z158" s="40">
        <v>1</v>
      </c>
      <c r="AA158" s="117">
        <v>340.77</v>
      </c>
      <c r="AB158" s="55">
        <f t="shared" si="37"/>
        <v>1363.08</v>
      </c>
      <c r="AC158" s="38"/>
      <c r="AD158" s="40"/>
      <c r="AE158" s="66"/>
      <c r="AF158" s="55"/>
      <c r="AG158" s="38"/>
      <c r="AH158" s="40"/>
      <c r="AI158" s="66"/>
      <c r="AJ158" s="55"/>
      <c r="AK158" s="38"/>
      <c r="AL158" s="40"/>
      <c r="AM158" s="66"/>
      <c r="AN158" s="55"/>
      <c r="AO158" s="106">
        <f t="shared" si="26"/>
        <v>1363.08</v>
      </c>
      <c r="AQ158" s="33">
        <v>1363.08</v>
      </c>
    </row>
    <row r="159" spans="1:43" s="33" customFormat="1" ht="28.8">
      <c r="A159" s="111" t="s">
        <v>253</v>
      </c>
      <c r="B159" s="110" t="s">
        <v>254</v>
      </c>
      <c r="C159" s="111" t="s">
        <v>42</v>
      </c>
      <c r="D159" s="111">
        <v>2</v>
      </c>
      <c r="E159" s="40"/>
      <c r="F159" s="40"/>
      <c r="G159" s="66"/>
      <c r="H159" s="54"/>
      <c r="I159" s="38"/>
      <c r="J159" s="40"/>
      <c r="K159" s="66"/>
      <c r="L159" s="55"/>
      <c r="M159" s="107"/>
      <c r="N159" s="40"/>
      <c r="O159" s="107"/>
      <c r="P159" s="55"/>
      <c r="Q159" s="63"/>
      <c r="R159" s="40"/>
      <c r="S159" s="40"/>
      <c r="T159" s="55"/>
      <c r="U159" s="115"/>
      <c r="V159" s="40"/>
      <c r="W159" s="113"/>
      <c r="X159" s="55"/>
      <c r="Y159" s="111">
        <v>2</v>
      </c>
      <c r="Z159" s="40">
        <v>1</v>
      </c>
      <c r="AA159" s="118">
        <v>773.46</v>
      </c>
      <c r="AB159" s="55">
        <f t="shared" si="37"/>
        <v>1546.92</v>
      </c>
      <c r="AC159" s="38"/>
      <c r="AD159" s="40"/>
      <c r="AE159" s="66"/>
      <c r="AF159" s="55"/>
      <c r="AG159" s="38"/>
      <c r="AH159" s="40"/>
      <c r="AI159" s="66"/>
      <c r="AJ159" s="55"/>
      <c r="AK159" s="38"/>
      <c r="AL159" s="40"/>
      <c r="AM159" s="66"/>
      <c r="AN159" s="55"/>
      <c r="AO159" s="106">
        <f t="shared" si="26"/>
        <v>1546.92</v>
      </c>
      <c r="AQ159" s="33">
        <v>1546.92</v>
      </c>
    </row>
    <row r="160" spans="1:43" s="33" customFormat="1" ht="15.6">
      <c r="A160" s="111" t="s">
        <v>27</v>
      </c>
      <c r="B160" s="110" t="s">
        <v>255</v>
      </c>
      <c r="C160" s="111" t="s">
        <v>55</v>
      </c>
      <c r="D160" s="111">
        <v>1</v>
      </c>
      <c r="E160" s="40"/>
      <c r="F160" s="40"/>
      <c r="G160" s="66"/>
      <c r="H160" s="54"/>
      <c r="I160" s="38"/>
      <c r="J160" s="40"/>
      <c r="K160" s="66"/>
      <c r="L160" s="55"/>
      <c r="M160" s="107"/>
      <c r="N160" s="40"/>
      <c r="O160" s="107"/>
      <c r="P160" s="55"/>
      <c r="Q160" s="63"/>
      <c r="R160" s="40"/>
      <c r="S160" s="40"/>
      <c r="T160" s="55"/>
      <c r="U160" s="115"/>
      <c r="V160" s="40"/>
      <c r="W160" s="113"/>
      <c r="X160" s="55"/>
      <c r="Y160" s="111">
        <v>1</v>
      </c>
      <c r="Z160" s="40">
        <v>1</v>
      </c>
      <c r="AA160" s="117">
        <v>318.39</v>
      </c>
      <c r="AB160" s="55">
        <f t="shared" si="37"/>
        <v>318.39</v>
      </c>
      <c r="AC160" s="38"/>
      <c r="AD160" s="40"/>
      <c r="AE160" s="66"/>
      <c r="AF160" s="55"/>
      <c r="AG160" s="38"/>
      <c r="AH160" s="40"/>
      <c r="AI160" s="66"/>
      <c r="AJ160" s="55"/>
      <c r="AK160" s="38"/>
      <c r="AL160" s="40"/>
      <c r="AM160" s="66"/>
      <c r="AN160" s="55"/>
      <c r="AO160" s="106">
        <f t="shared" si="26"/>
        <v>318.39</v>
      </c>
      <c r="AQ160" s="33">
        <v>318.39</v>
      </c>
    </row>
    <row r="161" spans="1:43" s="33" customFormat="1" ht="15.6">
      <c r="A161" s="111" t="s">
        <v>29</v>
      </c>
      <c r="B161" s="110" t="s">
        <v>256</v>
      </c>
      <c r="C161" s="111" t="s">
        <v>55</v>
      </c>
      <c r="D161" s="111">
        <v>2</v>
      </c>
      <c r="E161" s="40"/>
      <c r="F161" s="40"/>
      <c r="G161" s="66"/>
      <c r="H161" s="54"/>
      <c r="I161" s="38"/>
      <c r="J161" s="40"/>
      <c r="K161" s="66"/>
      <c r="L161" s="55"/>
      <c r="M161" s="107"/>
      <c r="N161" s="40"/>
      <c r="O161" s="107"/>
      <c r="P161" s="55"/>
      <c r="Q161" s="63"/>
      <c r="R161" s="40"/>
      <c r="S161" s="40"/>
      <c r="T161" s="55"/>
      <c r="U161" s="115"/>
      <c r="V161" s="40"/>
      <c r="W161" s="113"/>
      <c r="X161" s="55"/>
      <c r="Y161" s="111">
        <v>2</v>
      </c>
      <c r="Z161" s="40">
        <v>1</v>
      </c>
      <c r="AA161" s="117">
        <v>218.43</v>
      </c>
      <c r="AB161" s="55">
        <f t="shared" si="37"/>
        <v>436.86</v>
      </c>
      <c r="AC161" s="38"/>
      <c r="AD161" s="40"/>
      <c r="AE161" s="66"/>
      <c r="AF161" s="55"/>
      <c r="AG161" s="38"/>
      <c r="AH161" s="40"/>
      <c r="AI161" s="66"/>
      <c r="AJ161" s="55"/>
      <c r="AK161" s="38"/>
      <c r="AL161" s="40"/>
      <c r="AM161" s="66"/>
      <c r="AN161" s="55"/>
      <c r="AO161" s="106">
        <f t="shared" si="26"/>
        <v>436.86</v>
      </c>
      <c r="AQ161" s="33">
        <v>436.86</v>
      </c>
    </row>
    <row r="162" spans="1:43" s="33" customFormat="1" ht="15.6">
      <c r="A162" s="111" t="s">
        <v>33</v>
      </c>
      <c r="B162" s="110" t="s">
        <v>257</v>
      </c>
      <c r="C162" s="111" t="s">
        <v>55</v>
      </c>
      <c r="D162" s="111">
        <v>1</v>
      </c>
      <c r="E162" s="40"/>
      <c r="F162" s="40"/>
      <c r="G162" s="66"/>
      <c r="H162" s="54"/>
      <c r="I162" s="38"/>
      <c r="J162" s="40"/>
      <c r="K162" s="66"/>
      <c r="L162" s="55"/>
      <c r="M162" s="107"/>
      <c r="N162" s="40"/>
      <c r="O162" s="107"/>
      <c r="P162" s="55"/>
      <c r="Q162" s="63"/>
      <c r="R162" s="40"/>
      <c r="S162" s="40"/>
      <c r="T162" s="55"/>
      <c r="U162" s="115"/>
      <c r="V162" s="40"/>
      <c r="W162" s="113"/>
      <c r="X162" s="55"/>
      <c r="Y162" s="111">
        <v>1</v>
      </c>
      <c r="Z162" s="40">
        <v>1</v>
      </c>
      <c r="AA162" s="117">
        <v>218.43</v>
      </c>
      <c r="AB162" s="55">
        <f t="shared" si="37"/>
        <v>218.43</v>
      </c>
      <c r="AC162" s="38"/>
      <c r="AD162" s="40"/>
      <c r="AE162" s="66"/>
      <c r="AF162" s="55"/>
      <c r="AG162" s="38"/>
      <c r="AH162" s="40"/>
      <c r="AI162" s="66"/>
      <c r="AJ162" s="55"/>
      <c r="AK162" s="38"/>
      <c r="AL162" s="40"/>
      <c r="AM162" s="66"/>
      <c r="AN162" s="55"/>
      <c r="AO162" s="106">
        <f t="shared" si="26"/>
        <v>218.43</v>
      </c>
      <c r="AQ162" s="33">
        <v>218.43</v>
      </c>
    </row>
    <row r="163" spans="1:43" s="33" customFormat="1" ht="16.5" customHeight="1">
      <c r="A163" s="111" t="s">
        <v>38</v>
      </c>
      <c r="B163" s="110" t="s">
        <v>258</v>
      </c>
      <c r="C163" s="111" t="s">
        <v>55</v>
      </c>
      <c r="D163" s="111">
        <v>1</v>
      </c>
      <c r="E163" s="40"/>
      <c r="F163" s="40"/>
      <c r="G163" s="66"/>
      <c r="H163" s="54"/>
      <c r="I163" s="38"/>
      <c r="J163" s="40"/>
      <c r="K163" s="66"/>
      <c r="L163" s="55"/>
      <c r="M163" s="107"/>
      <c r="N163" s="40"/>
      <c r="O163" s="107"/>
      <c r="P163" s="55"/>
      <c r="Q163" s="63"/>
      <c r="R163" s="40"/>
      <c r="S163" s="40"/>
      <c r="T163" s="55"/>
      <c r="U163" s="115"/>
      <c r="V163" s="40"/>
      <c r="W163" s="113"/>
      <c r="X163" s="55"/>
      <c r="Y163" s="111">
        <v>1</v>
      </c>
      <c r="Z163" s="40">
        <v>1</v>
      </c>
      <c r="AA163" s="117">
        <v>268.22000000000003</v>
      </c>
      <c r="AB163" s="55">
        <f t="shared" si="37"/>
        <v>268.22000000000003</v>
      </c>
      <c r="AC163" s="38"/>
      <c r="AD163" s="40"/>
      <c r="AE163" s="66"/>
      <c r="AF163" s="55"/>
      <c r="AG163" s="38"/>
      <c r="AH163" s="40"/>
      <c r="AI163" s="66"/>
      <c r="AJ163" s="55"/>
      <c r="AK163" s="38"/>
      <c r="AL163" s="40"/>
      <c r="AM163" s="66"/>
      <c r="AN163" s="55"/>
      <c r="AO163" s="106">
        <f t="shared" si="26"/>
        <v>268.22000000000003</v>
      </c>
      <c r="AQ163" s="33">
        <v>268.22000000000003</v>
      </c>
    </row>
    <row r="164" spans="1:43" s="33" customFormat="1" ht="28.8">
      <c r="A164" s="111" t="s">
        <v>43</v>
      </c>
      <c r="B164" s="110" t="s">
        <v>259</v>
      </c>
      <c r="C164" s="111" t="s">
        <v>42</v>
      </c>
      <c r="D164" s="111">
        <v>0.1</v>
      </c>
      <c r="E164" s="40"/>
      <c r="F164" s="40"/>
      <c r="G164" s="66"/>
      <c r="H164" s="54"/>
      <c r="I164" s="38"/>
      <c r="J164" s="40"/>
      <c r="K164" s="66"/>
      <c r="L164" s="55"/>
      <c r="M164" s="107"/>
      <c r="N164" s="40"/>
      <c r="O164" s="107"/>
      <c r="P164" s="55"/>
      <c r="Q164" s="63"/>
      <c r="R164" s="40"/>
      <c r="S164" s="40"/>
      <c r="T164" s="55"/>
      <c r="U164" s="115"/>
      <c r="V164" s="40"/>
      <c r="W164" s="113"/>
      <c r="X164" s="55"/>
      <c r="Y164" s="111">
        <v>0.1</v>
      </c>
      <c r="Z164" s="40">
        <v>1</v>
      </c>
      <c r="AA164" s="40">
        <v>773.46</v>
      </c>
      <c r="AB164" s="55">
        <f t="shared" si="37"/>
        <v>77.346000000000004</v>
      </c>
      <c r="AC164" s="38"/>
      <c r="AD164" s="40"/>
      <c r="AE164" s="66"/>
      <c r="AF164" s="55"/>
      <c r="AG164" s="38"/>
      <c r="AH164" s="40"/>
      <c r="AI164" s="66"/>
      <c r="AJ164" s="55"/>
      <c r="AK164" s="38"/>
      <c r="AL164" s="40"/>
      <c r="AM164" s="66"/>
      <c r="AN164" s="55"/>
      <c r="AO164" s="106">
        <f t="shared" si="26"/>
        <v>77.346000000000004</v>
      </c>
      <c r="AQ164" s="33">
        <v>77.346000000000004</v>
      </c>
    </row>
    <row r="165" spans="1:43" s="33" customFormat="1" ht="15.6">
      <c r="A165" s="111" t="s">
        <v>45</v>
      </c>
      <c r="B165" s="110" t="s">
        <v>260</v>
      </c>
      <c r="C165" s="111" t="s">
        <v>55</v>
      </c>
      <c r="D165" s="111">
        <v>1</v>
      </c>
      <c r="E165" s="40"/>
      <c r="F165" s="40"/>
      <c r="G165" s="66"/>
      <c r="H165" s="54"/>
      <c r="I165" s="38"/>
      <c r="J165" s="40"/>
      <c r="K165" s="66"/>
      <c r="L165" s="55"/>
      <c r="M165" s="107"/>
      <c r="N165" s="40"/>
      <c r="O165" s="107"/>
      <c r="P165" s="55"/>
      <c r="Q165" s="63"/>
      <c r="R165" s="40"/>
      <c r="S165" s="40"/>
      <c r="T165" s="55"/>
      <c r="U165" s="115"/>
      <c r="V165" s="40"/>
      <c r="W165" s="113"/>
      <c r="X165" s="55"/>
      <c r="Y165" s="111">
        <v>1</v>
      </c>
      <c r="Z165" s="40">
        <v>1</v>
      </c>
      <c r="AA165" s="40">
        <v>268.22000000000003</v>
      </c>
      <c r="AB165" s="55">
        <f t="shared" si="37"/>
        <v>268.22000000000003</v>
      </c>
      <c r="AC165" s="38"/>
      <c r="AD165" s="40"/>
      <c r="AE165" s="66"/>
      <c r="AF165" s="55"/>
      <c r="AG165" s="38"/>
      <c r="AH165" s="40"/>
      <c r="AI165" s="66"/>
      <c r="AJ165" s="55"/>
      <c r="AK165" s="38"/>
      <c r="AL165" s="40"/>
      <c r="AM165" s="66"/>
      <c r="AN165" s="55"/>
      <c r="AO165" s="106">
        <f t="shared" si="26"/>
        <v>268.22000000000003</v>
      </c>
      <c r="AQ165" s="33">
        <v>268.22000000000003</v>
      </c>
    </row>
    <row r="166" spans="1:43" s="33" customFormat="1" ht="15.6">
      <c r="A166" s="111" t="s">
        <v>47</v>
      </c>
      <c r="B166" s="110" t="s">
        <v>261</v>
      </c>
      <c r="C166" s="111" t="s">
        <v>262</v>
      </c>
      <c r="D166" s="111" t="s">
        <v>263</v>
      </c>
      <c r="E166" s="40"/>
      <c r="F166" s="40"/>
      <c r="G166" s="66"/>
      <c r="H166" s="54"/>
      <c r="I166" s="38"/>
      <c r="J166" s="40"/>
      <c r="K166" s="66"/>
      <c r="L166" s="55"/>
      <c r="M166" s="107"/>
      <c r="N166" s="40"/>
      <c r="O166" s="107"/>
      <c r="P166" s="55"/>
      <c r="Q166" s="63"/>
      <c r="R166" s="40"/>
      <c r="S166" s="40"/>
      <c r="T166" s="55"/>
      <c r="U166" s="115"/>
      <c r="V166" s="40"/>
      <c r="W166" s="113"/>
      <c r="X166" s="55"/>
      <c r="Y166" s="111">
        <v>2</v>
      </c>
      <c r="Z166" s="40">
        <v>1</v>
      </c>
      <c r="AA166" s="117">
        <v>396.32</v>
      </c>
      <c r="AB166" s="55">
        <f t="shared" si="37"/>
        <v>792.64</v>
      </c>
      <c r="AC166" s="38"/>
      <c r="AD166" s="40"/>
      <c r="AE166" s="66"/>
      <c r="AF166" s="55"/>
      <c r="AG166" s="38"/>
      <c r="AH166" s="40"/>
      <c r="AI166" s="66"/>
      <c r="AJ166" s="55"/>
      <c r="AK166" s="38"/>
      <c r="AL166" s="40"/>
      <c r="AM166" s="66"/>
      <c r="AN166" s="55"/>
      <c r="AO166" s="106">
        <f t="shared" si="26"/>
        <v>792.64</v>
      </c>
      <c r="AQ166" s="33">
        <v>792.64</v>
      </c>
    </row>
    <row r="167" spans="1:43" s="33" customFormat="1" ht="15.6">
      <c r="A167" s="111"/>
      <c r="B167" s="119" t="s">
        <v>264</v>
      </c>
      <c r="C167" s="111"/>
      <c r="D167" s="111"/>
      <c r="E167" s="40"/>
      <c r="F167" s="40"/>
      <c r="G167" s="66"/>
      <c r="H167" s="54"/>
      <c r="I167" s="38"/>
      <c r="J167" s="40"/>
      <c r="K167" s="66"/>
      <c r="L167" s="55"/>
      <c r="M167" s="107"/>
      <c r="N167" s="40"/>
      <c r="O167" s="107"/>
      <c r="P167" s="55"/>
      <c r="Q167" s="63"/>
      <c r="R167" s="40"/>
      <c r="S167" s="40"/>
      <c r="T167" s="55"/>
      <c r="U167" s="115"/>
      <c r="V167" s="40"/>
      <c r="W167" s="113"/>
      <c r="X167" s="55"/>
      <c r="Y167" s="111"/>
      <c r="Z167" s="40"/>
      <c r="AA167" s="40"/>
      <c r="AB167" s="55"/>
      <c r="AC167" s="38"/>
      <c r="AD167" s="40"/>
      <c r="AE167" s="66"/>
      <c r="AF167" s="55"/>
      <c r="AG167" s="38"/>
      <c r="AH167" s="40"/>
      <c r="AI167" s="66"/>
      <c r="AJ167" s="55"/>
      <c r="AK167" s="38"/>
      <c r="AL167" s="40"/>
      <c r="AM167" s="66"/>
      <c r="AN167" s="55"/>
      <c r="AO167" s="106">
        <f t="shared" si="26"/>
        <v>0</v>
      </c>
      <c r="AQ167" s="33">
        <v>0</v>
      </c>
    </row>
    <row r="168" spans="1:43" s="33" customFormat="1" ht="28.8">
      <c r="A168" s="111" t="s">
        <v>249</v>
      </c>
      <c r="B168" s="110" t="s">
        <v>265</v>
      </c>
      <c r="C168" s="111" t="s">
        <v>55</v>
      </c>
      <c r="D168" s="111">
        <v>1</v>
      </c>
      <c r="E168" s="40"/>
      <c r="F168" s="40"/>
      <c r="G168" s="66"/>
      <c r="H168" s="54"/>
      <c r="I168" s="38"/>
      <c r="J168" s="40"/>
      <c r="K168" s="66"/>
      <c r="L168" s="55"/>
      <c r="M168" s="107"/>
      <c r="N168" s="40"/>
      <c r="O168" s="107"/>
      <c r="P168" s="55"/>
      <c r="Q168" s="63"/>
      <c r="R168" s="40"/>
      <c r="S168" s="40"/>
      <c r="T168" s="55"/>
      <c r="U168" s="115"/>
      <c r="V168" s="40"/>
      <c r="W168" s="113"/>
      <c r="X168" s="55"/>
      <c r="Y168" s="111">
        <v>1</v>
      </c>
      <c r="Z168" s="40">
        <v>1</v>
      </c>
      <c r="AA168" s="40">
        <f>358.21+200.26</f>
        <v>558.47</v>
      </c>
      <c r="AB168" s="55">
        <f t="shared" si="37"/>
        <v>558.47</v>
      </c>
      <c r="AC168" s="38"/>
      <c r="AD168" s="40"/>
      <c r="AE168" s="66"/>
      <c r="AF168" s="55"/>
      <c r="AG168" s="38"/>
      <c r="AH168" s="40"/>
      <c r="AI168" s="66"/>
      <c r="AJ168" s="55"/>
      <c r="AK168" s="38"/>
      <c r="AL168" s="40"/>
      <c r="AM168" s="66"/>
      <c r="AN168" s="55"/>
      <c r="AO168" s="106">
        <f t="shared" si="26"/>
        <v>558.47</v>
      </c>
      <c r="AQ168" s="33">
        <v>558.47</v>
      </c>
    </row>
    <row r="169" spans="1:43" s="33" customFormat="1" ht="15.6">
      <c r="A169" s="111" t="s">
        <v>251</v>
      </c>
      <c r="B169" s="110" t="s">
        <v>266</v>
      </c>
      <c r="C169" s="111" t="s">
        <v>42</v>
      </c>
      <c r="D169" s="111">
        <v>1</v>
      </c>
      <c r="E169" s="40"/>
      <c r="F169" s="40"/>
      <c r="G169" s="66"/>
      <c r="H169" s="54"/>
      <c r="I169" s="38"/>
      <c r="J169" s="40"/>
      <c r="K169" s="66"/>
      <c r="L169" s="55"/>
      <c r="M169" s="107"/>
      <c r="N169" s="40"/>
      <c r="O169" s="107"/>
      <c r="P169" s="55"/>
      <c r="Q169" s="63"/>
      <c r="R169" s="40"/>
      <c r="S169" s="40"/>
      <c r="T169" s="55"/>
      <c r="U169" s="115"/>
      <c r="V169" s="40"/>
      <c r="W169" s="113"/>
      <c r="X169" s="55"/>
      <c r="Y169" s="111">
        <v>1</v>
      </c>
      <c r="Z169" s="40">
        <v>1</v>
      </c>
      <c r="AA169" s="117">
        <v>770.92</v>
      </c>
      <c r="AB169" s="55">
        <f t="shared" si="37"/>
        <v>770.92</v>
      </c>
      <c r="AC169" s="38"/>
      <c r="AD169" s="40"/>
      <c r="AE169" s="66"/>
      <c r="AF169" s="55"/>
      <c r="AG169" s="38"/>
      <c r="AH169" s="40"/>
      <c r="AI169" s="66"/>
      <c r="AJ169" s="55"/>
      <c r="AK169" s="38"/>
      <c r="AL169" s="40"/>
      <c r="AM169" s="66"/>
      <c r="AN169" s="55"/>
      <c r="AO169" s="106">
        <f t="shared" si="26"/>
        <v>770.92</v>
      </c>
      <c r="AQ169" s="33">
        <v>770.92</v>
      </c>
    </row>
    <row r="170" spans="1:43" s="33" customFormat="1" ht="15.6">
      <c r="A170" s="111" t="s">
        <v>253</v>
      </c>
      <c r="B170" s="110" t="s">
        <v>267</v>
      </c>
      <c r="C170" s="111" t="s">
        <v>55</v>
      </c>
      <c r="D170" s="111">
        <v>1</v>
      </c>
      <c r="E170" s="40"/>
      <c r="F170" s="40"/>
      <c r="G170" s="66"/>
      <c r="H170" s="54"/>
      <c r="I170" s="38"/>
      <c r="J170" s="40"/>
      <c r="K170" s="66"/>
      <c r="L170" s="55"/>
      <c r="M170" s="107"/>
      <c r="N170" s="40"/>
      <c r="O170" s="107"/>
      <c r="P170" s="55"/>
      <c r="Q170" s="63"/>
      <c r="R170" s="40"/>
      <c r="S170" s="40"/>
      <c r="T170" s="55"/>
      <c r="U170" s="115"/>
      <c r="V170" s="40"/>
      <c r="W170" s="113"/>
      <c r="X170" s="55"/>
      <c r="Y170" s="111">
        <v>1</v>
      </c>
      <c r="Z170" s="40">
        <v>1</v>
      </c>
      <c r="AA170" s="117">
        <v>296</v>
      </c>
      <c r="AB170" s="55">
        <f t="shared" si="37"/>
        <v>296</v>
      </c>
      <c r="AC170" s="38"/>
      <c r="AD170" s="40"/>
      <c r="AE170" s="66"/>
      <c r="AF170" s="55"/>
      <c r="AG170" s="38"/>
      <c r="AH170" s="40"/>
      <c r="AI170" s="66"/>
      <c r="AJ170" s="55"/>
      <c r="AK170" s="38"/>
      <c r="AL170" s="40"/>
      <c r="AM170" s="66"/>
      <c r="AN170" s="55"/>
      <c r="AO170" s="106">
        <f t="shared" si="26"/>
        <v>296</v>
      </c>
      <c r="AQ170" s="33">
        <v>296</v>
      </c>
    </row>
    <row r="171" spans="1:43" s="33" customFormat="1">
      <c r="A171" s="111" t="s">
        <v>27</v>
      </c>
      <c r="B171" s="110" t="s">
        <v>268</v>
      </c>
      <c r="C171" s="111" t="s">
        <v>55</v>
      </c>
      <c r="D171" s="111">
        <v>1</v>
      </c>
      <c r="E171" s="40"/>
      <c r="F171" s="40"/>
      <c r="G171" s="66"/>
      <c r="H171" s="54"/>
      <c r="I171" s="38"/>
      <c r="J171" s="40"/>
      <c r="K171" s="66"/>
      <c r="L171" s="55">
        <f t="shared" si="27"/>
        <v>0</v>
      </c>
      <c r="M171" s="107"/>
      <c r="N171" s="40"/>
      <c r="O171" s="107"/>
      <c r="P171" s="55">
        <f t="shared" si="35"/>
        <v>0</v>
      </c>
      <c r="Q171" s="63"/>
      <c r="R171" s="40"/>
      <c r="S171" s="40"/>
      <c r="T171" s="55">
        <f t="shared" si="36"/>
        <v>0</v>
      </c>
      <c r="U171" s="63"/>
      <c r="V171" s="40"/>
      <c r="W171" s="66"/>
      <c r="X171" s="55">
        <f t="shared" si="30"/>
        <v>0</v>
      </c>
      <c r="Y171" s="111">
        <v>1</v>
      </c>
      <c r="Z171" s="40">
        <v>1</v>
      </c>
      <c r="AA171" s="40">
        <v>200.26</v>
      </c>
      <c r="AB171" s="55">
        <f t="shared" si="37"/>
        <v>200.26</v>
      </c>
      <c r="AC171" s="38"/>
      <c r="AD171" s="40"/>
      <c r="AE171" s="66"/>
      <c r="AF171" s="55">
        <f t="shared" si="38"/>
        <v>0</v>
      </c>
      <c r="AG171" s="38"/>
      <c r="AH171" s="40"/>
      <c r="AI171" s="66"/>
      <c r="AJ171" s="55">
        <f t="shared" si="39"/>
        <v>0</v>
      </c>
      <c r="AK171" s="38"/>
      <c r="AL171" s="40"/>
      <c r="AM171" s="66"/>
      <c r="AN171" s="55">
        <f t="shared" si="40"/>
        <v>0</v>
      </c>
      <c r="AO171" s="106">
        <f t="shared" si="26"/>
        <v>200.26</v>
      </c>
      <c r="AQ171" s="33">
        <v>200.26</v>
      </c>
    </row>
    <row r="172" spans="1:43" s="33" customFormat="1" ht="28.8">
      <c r="A172" s="111"/>
      <c r="B172" s="110" t="s">
        <v>269</v>
      </c>
      <c r="C172" s="111" t="s">
        <v>42</v>
      </c>
      <c r="D172" s="111">
        <v>18</v>
      </c>
      <c r="E172" s="40"/>
      <c r="F172" s="40"/>
      <c r="G172" s="66"/>
      <c r="H172" s="54"/>
      <c r="I172" s="38"/>
      <c r="J172" s="40"/>
      <c r="K172" s="66"/>
      <c r="L172" s="55">
        <f t="shared" si="27"/>
        <v>0</v>
      </c>
      <c r="M172" s="107"/>
      <c r="N172" s="40"/>
      <c r="O172" s="66"/>
      <c r="P172" s="55">
        <f t="shared" si="35"/>
        <v>0</v>
      </c>
      <c r="Q172" s="63"/>
      <c r="R172" s="40"/>
      <c r="S172" s="40"/>
      <c r="T172" s="55">
        <f t="shared" si="36"/>
        <v>0</v>
      </c>
      <c r="U172" s="63"/>
      <c r="V172" s="40"/>
      <c r="W172" s="66"/>
      <c r="X172" s="55">
        <f t="shared" si="30"/>
        <v>0</v>
      </c>
      <c r="Y172" s="111">
        <v>1.8</v>
      </c>
      <c r="Z172" s="40">
        <v>1</v>
      </c>
      <c r="AA172" s="53">
        <v>897.54</v>
      </c>
      <c r="AB172" s="55">
        <f t="shared" si="37"/>
        <v>1615.5719999999999</v>
      </c>
      <c r="AC172" s="38"/>
      <c r="AD172" s="40"/>
      <c r="AE172" s="66"/>
      <c r="AF172" s="55">
        <f t="shared" si="38"/>
        <v>0</v>
      </c>
      <c r="AG172" s="38"/>
      <c r="AH172" s="40"/>
      <c r="AI172" s="66"/>
      <c r="AJ172" s="55">
        <f t="shared" si="39"/>
        <v>0</v>
      </c>
      <c r="AK172" s="38"/>
      <c r="AL172" s="40"/>
      <c r="AM172" s="66"/>
      <c r="AN172" s="55">
        <f t="shared" si="40"/>
        <v>0</v>
      </c>
      <c r="AO172" s="106">
        <f t="shared" si="26"/>
        <v>1615.5719999999999</v>
      </c>
      <c r="AQ172" s="33">
        <v>1615.5719999999999</v>
      </c>
    </row>
    <row r="173" spans="1:43" s="33" customFormat="1" ht="10.199999999999999">
      <c r="A173" s="107"/>
      <c r="B173" s="108"/>
      <c r="C173" s="107"/>
      <c r="D173" s="107"/>
      <c r="E173" s="40"/>
      <c r="F173" s="40"/>
      <c r="G173" s="66"/>
      <c r="H173" s="54"/>
      <c r="I173" s="38"/>
      <c r="J173" s="40"/>
      <c r="K173" s="66"/>
      <c r="L173" s="55">
        <f t="shared" si="27"/>
        <v>0</v>
      </c>
      <c r="M173" s="107"/>
      <c r="N173" s="40"/>
      <c r="O173" s="120"/>
      <c r="P173" s="55">
        <f t="shared" si="35"/>
        <v>0</v>
      </c>
      <c r="Q173" s="63"/>
      <c r="R173" s="40"/>
      <c r="S173" s="40"/>
      <c r="T173" s="55">
        <f t="shared" si="36"/>
        <v>0</v>
      </c>
      <c r="U173" s="63"/>
      <c r="V173" s="40"/>
      <c r="W173" s="66"/>
      <c r="X173" s="55">
        <f t="shared" si="30"/>
        <v>0</v>
      </c>
      <c r="Y173" s="63"/>
      <c r="Z173" s="40"/>
      <c r="AA173" s="66"/>
      <c r="AB173" s="55"/>
      <c r="AC173" s="38"/>
      <c r="AD173" s="40"/>
      <c r="AE173" s="66"/>
      <c r="AF173" s="55">
        <f t="shared" si="38"/>
        <v>0</v>
      </c>
      <c r="AG173" s="38"/>
      <c r="AH173" s="40"/>
      <c r="AI173" s="66"/>
      <c r="AJ173" s="55">
        <f t="shared" si="39"/>
        <v>0</v>
      </c>
      <c r="AK173" s="38"/>
      <c r="AL173" s="40"/>
      <c r="AM173" s="66"/>
      <c r="AN173" s="55">
        <f t="shared" si="40"/>
        <v>0</v>
      </c>
      <c r="AO173" s="106">
        <f t="shared" si="26"/>
        <v>0</v>
      </c>
      <c r="AQ173" s="33">
        <v>0</v>
      </c>
    </row>
    <row r="174" spans="1:43" s="33" customFormat="1" ht="10.199999999999999">
      <c r="A174" s="107"/>
      <c r="B174" s="108"/>
      <c r="C174" s="107"/>
      <c r="D174" s="107"/>
      <c r="E174" s="40"/>
      <c r="F174" s="40"/>
      <c r="G174" s="66"/>
      <c r="H174" s="54"/>
      <c r="I174" s="38"/>
      <c r="J174" s="40"/>
      <c r="K174" s="66"/>
      <c r="L174" s="55">
        <f t="shared" si="27"/>
        <v>0</v>
      </c>
      <c r="M174" s="107"/>
      <c r="N174" s="40"/>
      <c r="O174" s="66"/>
      <c r="P174" s="55">
        <f t="shared" si="35"/>
        <v>0</v>
      </c>
      <c r="Q174" s="63"/>
      <c r="R174" s="40"/>
      <c r="S174" s="40"/>
      <c r="T174" s="55">
        <f t="shared" si="36"/>
        <v>0</v>
      </c>
      <c r="U174" s="63"/>
      <c r="V174" s="40"/>
      <c r="W174" s="66"/>
      <c r="X174" s="55">
        <f t="shared" si="30"/>
        <v>0</v>
      </c>
      <c r="Y174" s="63"/>
      <c r="Z174" s="40"/>
      <c r="AA174" s="66"/>
      <c r="AB174" s="55">
        <f t="shared" si="37"/>
        <v>0</v>
      </c>
      <c r="AC174" s="38"/>
      <c r="AD174" s="40"/>
      <c r="AE174" s="66"/>
      <c r="AF174" s="55">
        <f t="shared" si="38"/>
        <v>0</v>
      </c>
      <c r="AG174" s="38"/>
      <c r="AH174" s="40"/>
      <c r="AI174" s="66"/>
      <c r="AJ174" s="55">
        <f t="shared" si="39"/>
        <v>0</v>
      </c>
      <c r="AK174" s="38"/>
      <c r="AL174" s="40"/>
      <c r="AM174" s="66"/>
      <c r="AN174" s="55">
        <f t="shared" si="40"/>
        <v>0</v>
      </c>
      <c r="AO174" s="106">
        <f t="shared" si="26"/>
        <v>0</v>
      </c>
      <c r="AQ174" s="33">
        <v>0</v>
      </c>
    </row>
    <row r="175" spans="1:43" s="33" customFormat="1" ht="10.199999999999999">
      <c r="A175" s="107"/>
      <c r="B175" s="108"/>
      <c r="C175" s="107"/>
      <c r="D175" s="107"/>
      <c r="E175" s="40"/>
      <c r="F175" s="40"/>
      <c r="G175" s="66"/>
      <c r="H175" s="54"/>
      <c r="I175" s="38"/>
      <c r="J175" s="40"/>
      <c r="K175" s="66"/>
      <c r="L175" s="55">
        <f t="shared" si="27"/>
        <v>0</v>
      </c>
      <c r="M175" s="107"/>
      <c r="N175" s="40"/>
      <c r="O175" s="120"/>
      <c r="P175" s="55">
        <f t="shared" si="35"/>
        <v>0</v>
      </c>
      <c r="Q175" s="63"/>
      <c r="R175" s="40"/>
      <c r="S175" s="40"/>
      <c r="T175" s="55">
        <f t="shared" si="36"/>
        <v>0</v>
      </c>
      <c r="U175" s="63"/>
      <c r="V175" s="40"/>
      <c r="W175" s="66"/>
      <c r="X175" s="55">
        <f t="shared" si="30"/>
        <v>0</v>
      </c>
      <c r="Y175" s="63"/>
      <c r="Z175" s="40"/>
      <c r="AA175" s="66"/>
      <c r="AB175" s="55">
        <f t="shared" si="37"/>
        <v>0</v>
      </c>
      <c r="AC175" s="38"/>
      <c r="AD175" s="40"/>
      <c r="AE175" s="66"/>
      <c r="AF175" s="55">
        <f t="shared" si="38"/>
        <v>0</v>
      </c>
      <c r="AG175" s="38"/>
      <c r="AH175" s="40"/>
      <c r="AI175" s="66"/>
      <c r="AJ175" s="55">
        <f t="shared" si="39"/>
        <v>0</v>
      </c>
      <c r="AK175" s="38"/>
      <c r="AL175" s="40"/>
      <c r="AM175" s="66"/>
      <c r="AN175" s="55">
        <f t="shared" si="40"/>
        <v>0</v>
      </c>
      <c r="AO175" s="106">
        <f t="shared" si="26"/>
        <v>0</v>
      </c>
      <c r="AQ175" s="33">
        <v>0</v>
      </c>
    </row>
    <row r="176" spans="1:43" s="33" customFormat="1" ht="10.199999999999999">
      <c r="A176" s="107"/>
      <c r="B176" s="109"/>
      <c r="C176" s="107"/>
      <c r="D176" s="107"/>
      <c r="E176" s="40"/>
      <c r="F176" s="40"/>
      <c r="G176" s="66"/>
      <c r="H176" s="54"/>
      <c r="I176" s="38"/>
      <c r="J176" s="40"/>
      <c r="K176" s="66"/>
      <c r="L176" s="55">
        <f t="shared" si="27"/>
        <v>0</v>
      </c>
      <c r="M176" s="107"/>
      <c r="N176" s="40"/>
      <c r="O176" s="66"/>
      <c r="P176" s="55">
        <f t="shared" si="35"/>
        <v>0</v>
      </c>
      <c r="Q176" s="63"/>
      <c r="R176" s="40"/>
      <c r="S176" s="40"/>
      <c r="T176" s="55">
        <f t="shared" si="36"/>
        <v>0</v>
      </c>
      <c r="U176" s="63"/>
      <c r="V176" s="40"/>
      <c r="W176" s="66"/>
      <c r="X176" s="55">
        <f t="shared" si="30"/>
        <v>0</v>
      </c>
      <c r="Y176" s="63"/>
      <c r="Z176" s="40"/>
      <c r="AA176" s="66"/>
      <c r="AB176" s="55">
        <f t="shared" si="37"/>
        <v>0</v>
      </c>
      <c r="AC176" s="38"/>
      <c r="AD176" s="40"/>
      <c r="AE176" s="66"/>
      <c r="AF176" s="55">
        <f t="shared" si="38"/>
        <v>0</v>
      </c>
      <c r="AG176" s="38"/>
      <c r="AH176" s="40"/>
      <c r="AI176" s="66"/>
      <c r="AJ176" s="55">
        <f t="shared" si="39"/>
        <v>0</v>
      </c>
      <c r="AK176" s="107"/>
      <c r="AL176" s="40"/>
      <c r="AM176" s="66"/>
      <c r="AN176" s="55">
        <f t="shared" si="40"/>
        <v>0</v>
      </c>
      <c r="AO176" s="106">
        <f t="shared" si="26"/>
        <v>0</v>
      </c>
      <c r="AQ176" s="33">
        <v>0</v>
      </c>
    </row>
    <row r="177" spans="1:43" s="33" customFormat="1" ht="10.199999999999999">
      <c r="A177" s="107"/>
      <c r="B177" s="108"/>
      <c r="C177" s="107"/>
      <c r="D177" s="107"/>
      <c r="E177" s="40"/>
      <c r="F177" s="40"/>
      <c r="G177" s="66"/>
      <c r="H177" s="54"/>
      <c r="I177" s="38"/>
      <c r="J177" s="40"/>
      <c r="K177" s="66"/>
      <c r="L177" s="55">
        <f t="shared" si="27"/>
        <v>0</v>
      </c>
      <c r="M177" s="107"/>
      <c r="N177" s="40"/>
      <c r="O177" s="66"/>
      <c r="P177" s="55">
        <f t="shared" si="35"/>
        <v>0</v>
      </c>
      <c r="Q177" s="63"/>
      <c r="R177" s="40"/>
      <c r="S177" s="40"/>
      <c r="T177" s="55">
        <f t="shared" si="36"/>
        <v>0</v>
      </c>
      <c r="U177" s="63"/>
      <c r="V177" s="40"/>
      <c r="W177" s="66"/>
      <c r="X177" s="55">
        <f t="shared" si="30"/>
        <v>0</v>
      </c>
      <c r="Y177" s="63"/>
      <c r="Z177" s="40"/>
      <c r="AA177" s="66"/>
      <c r="AB177" s="55">
        <f t="shared" si="37"/>
        <v>0</v>
      </c>
      <c r="AC177" s="38"/>
      <c r="AD177" s="40"/>
      <c r="AE177" s="66"/>
      <c r="AF177" s="55">
        <f t="shared" si="38"/>
        <v>0</v>
      </c>
      <c r="AG177" s="38"/>
      <c r="AH177" s="40"/>
      <c r="AI177" s="66"/>
      <c r="AJ177" s="55">
        <f t="shared" si="39"/>
        <v>0</v>
      </c>
      <c r="AK177" s="107"/>
      <c r="AL177" s="40"/>
      <c r="AM177" s="66"/>
      <c r="AN177" s="55">
        <f t="shared" si="40"/>
        <v>0</v>
      </c>
      <c r="AO177" s="106">
        <f t="shared" si="26"/>
        <v>0</v>
      </c>
      <c r="AQ177" s="33">
        <v>0</v>
      </c>
    </row>
    <row r="178" spans="1:43" s="33" customFormat="1" ht="10.199999999999999">
      <c r="A178" s="107"/>
      <c r="B178" s="108"/>
      <c r="C178" s="107"/>
      <c r="D178" s="107"/>
      <c r="E178" s="40"/>
      <c r="F178" s="40"/>
      <c r="G178" s="66"/>
      <c r="H178" s="54"/>
      <c r="I178" s="38"/>
      <c r="J178" s="40"/>
      <c r="K178" s="66"/>
      <c r="L178" s="55">
        <f t="shared" si="27"/>
        <v>0</v>
      </c>
      <c r="M178" s="107"/>
      <c r="N178" s="40"/>
      <c r="O178" s="120"/>
      <c r="P178" s="55">
        <f t="shared" si="35"/>
        <v>0</v>
      </c>
      <c r="Q178" s="63"/>
      <c r="R178" s="40"/>
      <c r="S178" s="40"/>
      <c r="T178" s="55">
        <f t="shared" si="36"/>
        <v>0</v>
      </c>
      <c r="U178" s="63"/>
      <c r="V178" s="40"/>
      <c r="W178" s="66"/>
      <c r="X178" s="55">
        <f t="shared" si="30"/>
        <v>0</v>
      </c>
      <c r="Y178" s="63"/>
      <c r="Z178" s="40"/>
      <c r="AA178" s="66"/>
      <c r="AB178" s="55">
        <f t="shared" si="37"/>
        <v>0</v>
      </c>
      <c r="AC178" s="38"/>
      <c r="AD178" s="40"/>
      <c r="AE178" s="66"/>
      <c r="AF178" s="55">
        <f t="shared" si="38"/>
        <v>0</v>
      </c>
      <c r="AG178" s="38"/>
      <c r="AH178" s="40"/>
      <c r="AI178" s="66"/>
      <c r="AJ178" s="55">
        <f t="shared" si="39"/>
        <v>0</v>
      </c>
      <c r="AK178" s="38"/>
      <c r="AL178" s="40"/>
      <c r="AM178" s="66"/>
      <c r="AN178" s="55">
        <f t="shared" si="40"/>
        <v>0</v>
      </c>
      <c r="AO178" s="106">
        <f t="shared" si="26"/>
        <v>0</v>
      </c>
      <c r="AQ178" s="33">
        <v>0</v>
      </c>
    </row>
    <row r="179" spans="1:43" s="33" customFormat="1" ht="10.199999999999999">
      <c r="A179" s="107"/>
      <c r="B179" s="108"/>
      <c r="C179" s="107"/>
      <c r="D179" s="107"/>
      <c r="E179" s="40"/>
      <c r="F179" s="40"/>
      <c r="G179" s="66"/>
      <c r="H179" s="54"/>
      <c r="I179" s="38"/>
      <c r="J179" s="40"/>
      <c r="K179" s="66"/>
      <c r="L179" s="55">
        <f t="shared" si="27"/>
        <v>0</v>
      </c>
      <c r="M179" s="107"/>
      <c r="N179" s="40"/>
      <c r="O179" s="66"/>
      <c r="P179" s="55">
        <f t="shared" si="35"/>
        <v>0</v>
      </c>
      <c r="Q179" s="63"/>
      <c r="R179" s="40"/>
      <c r="S179" s="40"/>
      <c r="T179" s="55">
        <f t="shared" si="36"/>
        <v>0</v>
      </c>
      <c r="U179" s="63"/>
      <c r="V179" s="40"/>
      <c r="W179" s="66"/>
      <c r="X179" s="55">
        <f t="shared" si="30"/>
        <v>0</v>
      </c>
      <c r="Y179" s="63"/>
      <c r="Z179" s="40"/>
      <c r="AA179" s="66"/>
      <c r="AB179" s="55">
        <f t="shared" si="37"/>
        <v>0</v>
      </c>
      <c r="AC179" s="38"/>
      <c r="AD179" s="40"/>
      <c r="AE179" s="66"/>
      <c r="AF179" s="55">
        <f t="shared" si="38"/>
        <v>0</v>
      </c>
      <c r="AG179" s="38"/>
      <c r="AH179" s="40"/>
      <c r="AI179" s="66"/>
      <c r="AJ179" s="55">
        <f t="shared" si="39"/>
        <v>0</v>
      </c>
      <c r="AK179" s="38"/>
      <c r="AL179" s="40"/>
      <c r="AM179" s="66"/>
      <c r="AN179" s="55">
        <f t="shared" si="40"/>
        <v>0</v>
      </c>
      <c r="AO179" s="106">
        <f t="shared" si="26"/>
        <v>0</v>
      </c>
      <c r="AQ179" s="33">
        <v>0</v>
      </c>
    </row>
    <row r="180" spans="1:43" s="33" customFormat="1" ht="10.199999999999999">
      <c r="A180" s="63"/>
      <c r="B180" s="108"/>
      <c r="C180" s="107"/>
      <c r="D180" s="107"/>
      <c r="E180" s="40"/>
      <c r="F180" s="40"/>
      <c r="G180" s="66"/>
      <c r="H180" s="54"/>
      <c r="I180" s="38"/>
      <c r="J180" s="40"/>
      <c r="K180" s="66"/>
      <c r="L180" s="55">
        <f t="shared" si="27"/>
        <v>0</v>
      </c>
      <c r="M180" s="63"/>
      <c r="N180" s="40"/>
      <c r="O180" s="66"/>
      <c r="P180" s="55">
        <f t="shared" si="35"/>
        <v>0</v>
      </c>
      <c r="Q180" s="63"/>
      <c r="R180" s="40"/>
      <c r="S180" s="66"/>
      <c r="T180" s="55">
        <f t="shared" si="36"/>
        <v>0</v>
      </c>
      <c r="U180" s="63"/>
      <c r="V180" s="40"/>
      <c r="W180" s="66"/>
      <c r="X180" s="55">
        <f t="shared" si="30"/>
        <v>0</v>
      </c>
      <c r="Y180" s="63"/>
      <c r="Z180" s="40"/>
      <c r="AA180" s="66"/>
      <c r="AB180" s="55">
        <f t="shared" si="37"/>
        <v>0</v>
      </c>
      <c r="AC180" s="38"/>
      <c r="AD180" s="40"/>
      <c r="AE180" s="66"/>
      <c r="AF180" s="55">
        <f t="shared" si="38"/>
        <v>0</v>
      </c>
      <c r="AG180" s="38"/>
      <c r="AH180" s="40"/>
      <c r="AI180" s="66"/>
      <c r="AJ180" s="55">
        <f t="shared" si="39"/>
        <v>0</v>
      </c>
      <c r="AK180" s="38"/>
      <c r="AL180" s="40"/>
      <c r="AM180" s="66"/>
      <c r="AN180" s="55">
        <f t="shared" si="40"/>
        <v>0</v>
      </c>
      <c r="AO180" s="106">
        <f t="shared" si="26"/>
        <v>0</v>
      </c>
      <c r="AQ180" s="33">
        <v>0</v>
      </c>
    </row>
    <row r="181" spans="1:43" s="33" customFormat="1" ht="10.199999999999999">
      <c r="A181" s="63"/>
      <c r="B181" s="108"/>
      <c r="C181" s="107"/>
      <c r="D181" s="107"/>
      <c r="E181" s="40"/>
      <c r="F181" s="40"/>
      <c r="G181" s="66"/>
      <c r="H181" s="54"/>
      <c r="I181" s="38"/>
      <c r="J181" s="40"/>
      <c r="K181" s="66"/>
      <c r="L181" s="55">
        <f t="shared" si="27"/>
        <v>0</v>
      </c>
      <c r="M181" s="63"/>
      <c r="N181" s="40"/>
      <c r="O181" s="66"/>
      <c r="P181" s="55">
        <f t="shared" si="35"/>
        <v>0</v>
      </c>
      <c r="Q181" s="63"/>
      <c r="R181" s="40"/>
      <c r="S181" s="66"/>
      <c r="T181" s="55">
        <f t="shared" si="36"/>
        <v>0</v>
      </c>
      <c r="U181" s="63"/>
      <c r="V181" s="40"/>
      <c r="W181" s="66"/>
      <c r="X181" s="55">
        <f t="shared" si="30"/>
        <v>0</v>
      </c>
      <c r="Y181" s="63"/>
      <c r="Z181" s="40"/>
      <c r="AA181" s="66"/>
      <c r="AB181" s="55">
        <f t="shared" si="37"/>
        <v>0</v>
      </c>
      <c r="AC181" s="38"/>
      <c r="AD181" s="40"/>
      <c r="AE181" s="66"/>
      <c r="AF181" s="55">
        <f t="shared" si="38"/>
        <v>0</v>
      </c>
      <c r="AG181" s="38"/>
      <c r="AH181" s="40"/>
      <c r="AI181" s="66"/>
      <c r="AJ181" s="55">
        <f t="shared" si="39"/>
        <v>0</v>
      </c>
      <c r="AK181" s="38"/>
      <c r="AL181" s="40"/>
      <c r="AM181" s="66"/>
      <c r="AN181" s="55">
        <f t="shared" si="40"/>
        <v>0</v>
      </c>
      <c r="AO181" s="106">
        <f t="shared" si="26"/>
        <v>0</v>
      </c>
      <c r="AQ181" s="33">
        <v>0</v>
      </c>
    </row>
    <row r="182" spans="1:43" s="33" customFormat="1" ht="10.199999999999999">
      <c r="A182" s="63"/>
      <c r="B182" s="108"/>
      <c r="C182" s="107"/>
      <c r="D182" s="107"/>
      <c r="E182" s="40"/>
      <c r="F182" s="40"/>
      <c r="G182" s="66"/>
      <c r="H182" s="54"/>
      <c r="I182" s="38"/>
      <c r="J182" s="40"/>
      <c r="K182" s="66"/>
      <c r="L182" s="55">
        <f t="shared" si="27"/>
        <v>0</v>
      </c>
      <c r="M182" s="63"/>
      <c r="N182" s="40"/>
      <c r="O182" s="66"/>
      <c r="P182" s="55">
        <f t="shared" si="35"/>
        <v>0</v>
      </c>
      <c r="Q182" s="63"/>
      <c r="R182" s="40"/>
      <c r="S182" s="66"/>
      <c r="T182" s="55">
        <f t="shared" si="36"/>
        <v>0</v>
      </c>
      <c r="U182" s="63"/>
      <c r="V182" s="40"/>
      <c r="W182" s="66"/>
      <c r="X182" s="55">
        <f t="shared" si="30"/>
        <v>0</v>
      </c>
      <c r="Y182" s="63"/>
      <c r="Z182" s="40"/>
      <c r="AA182" s="66"/>
      <c r="AB182" s="55">
        <f t="shared" si="37"/>
        <v>0</v>
      </c>
      <c r="AC182" s="38"/>
      <c r="AD182" s="40"/>
      <c r="AE182" s="66"/>
      <c r="AF182" s="55">
        <f t="shared" si="38"/>
        <v>0</v>
      </c>
      <c r="AG182" s="38"/>
      <c r="AH182" s="40"/>
      <c r="AI182" s="66"/>
      <c r="AJ182" s="55">
        <f t="shared" si="39"/>
        <v>0</v>
      </c>
      <c r="AK182" s="38"/>
      <c r="AL182" s="40"/>
      <c r="AM182" s="66"/>
      <c r="AN182" s="55">
        <f t="shared" si="40"/>
        <v>0</v>
      </c>
      <c r="AO182" s="106">
        <f t="shared" si="26"/>
        <v>0</v>
      </c>
      <c r="AQ182" s="33">
        <v>0</v>
      </c>
    </row>
    <row r="183" spans="1:43" s="33" customFormat="1" ht="10.199999999999999">
      <c r="A183" s="63"/>
      <c r="B183" s="69"/>
      <c r="C183" s="40"/>
      <c r="D183" s="40"/>
      <c r="E183" s="40"/>
      <c r="F183" s="40"/>
      <c r="G183" s="66"/>
      <c r="H183" s="54"/>
      <c r="I183" s="38"/>
      <c r="J183" s="40"/>
      <c r="K183" s="66"/>
      <c r="L183" s="55">
        <f t="shared" si="27"/>
        <v>0</v>
      </c>
      <c r="M183" s="63"/>
      <c r="N183" s="40"/>
      <c r="O183" s="66"/>
      <c r="P183" s="55">
        <f t="shared" si="35"/>
        <v>0</v>
      </c>
      <c r="Q183" s="63"/>
      <c r="R183" s="40"/>
      <c r="S183" s="66"/>
      <c r="T183" s="55">
        <f t="shared" si="36"/>
        <v>0</v>
      </c>
      <c r="U183" s="63"/>
      <c r="V183" s="40"/>
      <c r="W183" s="66"/>
      <c r="X183" s="55">
        <f t="shared" si="30"/>
        <v>0</v>
      </c>
      <c r="Y183" s="63"/>
      <c r="Z183" s="40"/>
      <c r="AA183" s="66"/>
      <c r="AB183" s="55">
        <f t="shared" si="37"/>
        <v>0</v>
      </c>
      <c r="AC183" s="38"/>
      <c r="AD183" s="40"/>
      <c r="AE183" s="66"/>
      <c r="AF183" s="55">
        <f t="shared" si="38"/>
        <v>0</v>
      </c>
      <c r="AG183" s="38"/>
      <c r="AH183" s="40"/>
      <c r="AI183" s="66"/>
      <c r="AJ183" s="55">
        <f t="shared" si="39"/>
        <v>0</v>
      </c>
      <c r="AK183" s="38"/>
      <c r="AL183" s="40"/>
      <c r="AM183" s="66"/>
      <c r="AN183" s="55">
        <f t="shared" si="40"/>
        <v>0</v>
      </c>
      <c r="AO183" s="106">
        <f t="shared" si="26"/>
        <v>0</v>
      </c>
      <c r="AQ183" s="33">
        <v>0</v>
      </c>
    </row>
    <row r="184" spans="1:43" s="33" customFormat="1" ht="10.199999999999999">
      <c r="A184" s="40"/>
      <c r="B184" s="51"/>
      <c r="C184" s="40"/>
      <c r="D184" s="40"/>
      <c r="E184" s="40"/>
      <c r="F184" s="40"/>
      <c r="G184" s="66"/>
      <c r="H184" s="54"/>
      <c r="I184" s="38"/>
      <c r="J184" s="40"/>
      <c r="K184" s="66"/>
      <c r="L184" s="55">
        <f t="shared" si="27"/>
        <v>0</v>
      </c>
      <c r="M184" s="38"/>
      <c r="N184" s="40"/>
      <c r="O184" s="66"/>
      <c r="P184" s="55">
        <f t="shared" si="35"/>
        <v>0</v>
      </c>
      <c r="Q184" s="38"/>
      <c r="R184" s="40"/>
      <c r="S184" s="66"/>
      <c r="T184" s="55">
        <f t="shared" si="36"/>
        <v>0</v>
      </c>
      <c r="U184" s="63"/>
      <c r="V184" s="40"/>
      <c r="W184" s="66"/>
      <c r="X184" s="55">
        <f t="shared" si="30"/>
        <v>0</v>
      </c>
      <c r="Y184" s="40"/>
      <c r="Z184" s="40"/>
      <c r="AA184" s="66"/>
      <c r="AB184" s="55">
        <f t="shared" si="37"/>
        <v>0</v>
      </c>
      <c r="AC184" s="38"/>
      <c r="AD184" s="40"/>
      <c r="AE184" s="66"/>
      <c r="AF184" s="55">
        <f t="shared" si="38"/>
        <v>0</v>
      </c>
      <c r="AG184" s="38"/>
      <c r="AH184" s="40"/>
      <c r="AI184" s="66"/>
      <c r="AJ184" s="55">
        <f t="shared" si="39"/>
        <v>0</v>
      </c>
      <c r="AK184" s="38"/>
      <c r="AL184" s="40"/>
      <c r="AM184" s="66"/>
      <c r="AN184" s="55">
        <f t="shared" si="40"/>
        <v>0</v>
      </c>
      <c r="AO184" s="106">
        <f t="shared" si="26"/>
        <v>0</v>
      </c>
      <c r="AQ184" s="33">
        <v>0</v>
      </c>
    </row>
    <row r="185" spans="1:43" s="33" customFormat="1" ht="10.199999999999999">
      <c r="A185" s="38"/>
      <c r="B185" s="51"/>
      <c r="C185" s="40"/>
      <c r="D185" s="40"/>
      <c r="E185" s="40"/>
      <c r="F185" s="40"/>
      <c r="G185" s="66"/>
      <c r="H185" s="54"/>
      <c r="I185" s="40"/>
      <c r="J185" s="40"/>
      <c r="K185" s="66"/>
      <c r="L185" s="55">
        <f t="shared" si="27"/>
        <v>0</v>
      </c>
      <c r="M185" s="40"/>
      <c r="N185" s="40"/>
      <c r="O185" s="66"/>
      <c r="P185" s="55">
        <f t="shared" si="35"/>
        <v>0</v>
      </c>
      <c r="Q185" s="40"/>
      <c r="R185" s="40"/>
      <c r="S185" s="66"/>
      <c r="T185" s="55">
        <f t="shared" si="36"/>
        <v>0</v>
      </c>
      <c r="U185" s="40"/>
      <c r="V185" s="40"/>
      <c r="W185" s="66"/>
      <c r="X185" s="55">
        <f t="shared" si="30"/>
        <v>0</v>
      </c>
      <c r="Y185" s="40"/>
      <c r="Z185" s="40"/>
      <c r="AA185" s="66"/>
      <c r="AB185" s="55">
        <f t="shared" si="37"/>
        <v>0</v>
      </c>
      <c r="AC185" s="40"/>
      <c r="AD185" s="40"/>
      <c r="AE185" s="66"/>
      <c r="AF185" s="55">
        <f t="shared" si="38"/>
        <v>0</v>
      </c>
      <c r="AG185" s="40"/>
      <c r="AH185" s="40"/>
      <c r="AI185" s="66"/>
      <c r="AJ185" s="55">
        <f t="shared" si="39"/>
        <v>0</v>
      </c>
      <c r="AK185" s="40"/>
      <c r="AL185" s="40"/>
      <c r="AM185" s="66"/>
      <c r="AN185" s="55">
        <f t="shared" si="40"/>
        <v>0</v>
      </c>
      <c r="AO185" s="106">
        <f t="shared" ref="AO185:AO242" si="41">L185+P185+T185+X185+AB185+AF185+AJ185+AN185</f>
        <v>0</v>
      </c>
      <c r="AQ185" s="33">
        <v>0</v>
      </c>
    </row>
    <row r="186" spans="1:43" s="33" customFormat="1" ht="20.399999999999999">
      <c r="A186" s="38" t="s">
        <v>270</v>
      </c>
      <c r="B186" s="69" t="s">
        <v>271</v>
      </c>
      <c r="C186" s="40"/>
      <c r="D186" s="40"/>
      <c r="E186" s="40"/>
      <c r="F186" s="40"/>
      <c r="G186" s="66"/>
      <c r="H186" s="54"/>
      <c r="I186" s="38"/>
      <c r="J186" s="40"/>
      <c r="K186" s="66"/>
      <c r="L186" s="55">
        <f t="shared" si="27"/>
        <v>0</v>
      </c>
      <c r="M186" s="38"/>
      <c r="N186" s="40"/>
      <c r="O186" s="66"/>
      <c r="P186" s="55">
        <f t="shared" si="35"/>
        <v>0</v>
      </c>
      <c r="Q186" s="38"/>
      <c r="R186" s="40"/>
      <c r="S186" s="66"/>
      <c r="T186" s="55">
        <f t="shared" si="36"/>
        <v>0</v>
      </c>
      <c r="U186" s="38"/>
      <c r="V186" s="40"/>
      <c r="W186" s="66"/>
      <c r="X186" s="55">
        <f t="shared" si="30"/>
        <v>0</v>
      </c>
      <c r="Y186" s="38"/>
      <c r="Z186" s="40"/>
      <c r="AA186" s="66"/>
      <c r="AB186" s="55">
        <f t="shared" si="37"/>
        <v>0</v>
      </c>
      <c r="AC186" s="38"/>
      <c r="AD186" s="40"/>
      <c r="AE186" s="66"/>
      <c r="AF186" s="55">
        <f t="shared" si="38"/>
        <v>0</v>
      </c>
      <c r="AG186" s="38"/>
      <c r="AH186" s="40"/>
      <c r="AI186" s="66"/>
      <c r="AJ186" s="55">
        <f t="shared" si="39"/>
        <v>0</v>
      </c>
      <c r="AK186" s="38"/>
      <c r="AL186" s="40"/>
      <c r="AM186" s="66"/>
      <c r="AN186" s="55">
        <f t="shared" si="40"/>
        <v>0</v>
      </c>
      <c r="AO186" s="106">
        <f t="shared" si="41"/>
        <v>0</v>
      </c>
      <c r="AQ186" s="33">
        <v>0</v>
      </c>
    </row>
    <row r="187" spans="1:43" s="33" customFormat="1">
      <c r="A187" s="38"/>
      <c r="B187" s="110" t="s">
        <v>272</v>
      </c>
      <c r="C187" s="111" t="s">
        <v>273</v>
      </c>
      <c r="D187" s="122" t="s">
        <v>274</v>
      </c>
      <c r="E187" s="40"/>
      <c r="F187" s="40"/>
      <c r="G187" s="66"/>
      <c r="H187" s="54"/>
      <c r="I187" s="122" t="s">
        <v>274</v>
      </c>
      <c r="J187" s="40"/>
      <c r="K187" s="66"/>
      <c r="L187" s="55"/>
      <c r="M187" s="107"/>
      <c r="N187" s="40"/>
      <c r="O187" s="120"/>
      <c r="P187" s="55">
        <f t="shared" si="35"/>
        <v>0</v>
      </c>
      <c r="Q187" s="38"/>
      <c r="R187" s="40"/>
      <c r="S187" s="66"/>
      <c r="T187" s="55">
        <f t="shared" si="36"/>
        <v>0</v>
      </c>
      <c r="U187" s="38"/>
      <c r="V187" s="40"/>
      <c r="W187" s="66"/>
      <c r="X187" s="55">
        <f t="shared" si="30"/>
        <v>0</v>
      </c>
      <c r="Y187" s="38"/>
      <c r="Z187" s="40"/>
      <c r="AA187" s="66"/>
      <c r="AB187" s="55">
        <f t="shared" si="37"/>
        <v>0</v>
      </c>
      <c r="AC187" s="38"/>
      <c r="AD187" s="40"/>
      <c r="AE187" s="66"/>
      <c r="AF187" s="55">
        <f t="shared" si="38"/>
        <v>0</v>
      </c>
      <c r="AG187" s="38"/>
      <c r="AH187" s="40"/>
      <c r="AI187" s="66"/>
      <c r="AJ187" s="55">
        <f t="shared" si="39"/>
        <v>0</v>
      </c>
      <c r="AK187" s="38"/>
      <c r="AL187" s="40"/>
      <c r="AM187" s="66"/>
      <c r="AN187" s="55">
        <f t="shared" si="40"/>
        <v>0</v>
      </c>
      <c r="AO187" s="106">
        <f t="shared" si="41"/>
        <v>0</v>
      </c>
      <c r="AQ187" s="33">
        <v>0</v>
      </c>
    </row>
    <row r="188" spans="1:43" s="33" customFormat="1">
      <c r="A188" s="38"/>
      <c r="B188" s="123" t="s">
        <v>275</v>
      </c>
      <c r="C188" s="111" t="s">
        <v>273</v>
      </c>
      <c r="D188" s="122" t="s">
        <v>274</v>
      </c>
      <c r="E188" s="40"/>
      <c r="F188" s="40"/>
      <c r="G188" s="66"/>
      <c r="H188" s="54"/>
      <c r="I188" s="122">
        <v>367.8</v>
      </c>
      <c r="J188" s="40">
        <v>1</v>
      </c>
      <c r="K188" s="66">
        <v>0.84</v>
      </c>
      <c r="L188" s="55">
        <f t="shared" si="27"/>
        <v>308.952</v>
      </c>
      <c r="M188" s="107"/>
      <c r="N188" s="40"/>
      <c r="O188" s="66"/>
      <c r="P188" s="55">
        <f t="shared" si="35"/>
        <v>0</v>
      </c>
      <c r="Q188" s="38"/>
      <c r="R188" s="40"/>
      <c r="S188" s="66"/>
      <c r="T188" s="55">
        <f t="shared" si="36"/>
        <v>0</v>
      </c>
      <c r="U188" s="38"/>
      <c r="V188" s="40"/>
      <c r="W188" s="66"/>
      <c r="X188" s="55">
        <f t="shared" si="30"/>
        <v>0</v>
      </c>
      <c r="Y188" s="38"/>
      <c r="Z188" s="40"/>
      <c r="AA188" s="66"/>
      <c r="AB188" s="55">
        <f t="shared" si="37"/>
        <v>0</v>
      </c>
      <c r="AC188" s="38"/>
      <c r="AD188" s="40"/>
      <c r="AE188" s="66"/>
      <c r="AF188" s="55">
        <f t="shared" si="38"/>
        <v>0</v>
      </c>
      <c r="AG188" s="38"/>
      <c r="AH188" s="40"/>
      <c r="AI188" s="66"/>
      <c r="AJ188" s="55">
        <f t="shared" si="39"/>
        <v>0</v>
      </c>
      <c r="AK188" s="38"/>
      <c r="AL188" s="40"/>
      <c r="AM188" s="66"/>
      <c r="AN188" s="55">
        <f t="shared" si="40"/>
        <v>0</v>
      </c>
      <c r="AO188" s="106">
        <f t="shared" si="41"/>
        <v>308.952</v>
      </c>
      <c r="AQ188" s="33">
        <v>308.952</v>
      </c>
    </row>
    <row r="189" spans="1:43" s="33" customFormat="1" ht="18" customHeight="1">
      <c r="A189" s="38"/>
      <c r="B189" s="110" t="s">
        <v>276</v>
      </c>
      <c r="C189" s="112" t="s">
        <v>22</v>
      </c>
      <c r="D189" s="112">
        <v>24</v>
      </c>
      <c r="E189" s="40"/>
      <c r="F189" s="40"/>
      <c r="G189" s="66"/>
      <c r="H189" s="54"/>
      <c r="I189" s="38"/>
      <c r="J189" s="40"/>
      <c r="K189" s="66"/>
      <c r="L189" s="55">
        <f t="shared" si="27"/>
        <v>0</v>
      </c>
      <c r="M189" s="107">
        <v>24</v>
      </c>
      <c r="N189" s="40">
        <v>1</v>
      </c>
      <c r="O189" s="66">
        <v>35.51</v>
      </c>
      <c r="P189" s="55">
        <f t="shared" si="35"/>
        <v>852.24</v>
      </c>
      <c r="Q189" s="124"/>
      <c r="R189" s="40"/>
      <c r="S189" s="66"/>
      <c r="T189" s="55">
        <f t="shared" si="36"/>
        <v>0</v>
      </c>
      <c r="U189" s="38"/>
      <c r="V189" s="40"/>
      <c r="W189" s="66"/>
      <c r="X189" s="55">
        <f t="shared" si="30"/>
        <v>0</v>
      </c>
      <c r="Y189" s="38"/>
      <c r="Z189" s="40"/>
      <c r="AA189" s="66"/>
      <c r="AB189" s="55">
        <f t="shared" si="37"/>
        <v>0</v>
      </c>
      <c r="AC189" s="38"/>
      <c r="AD189" s="40"/>
      <c r="AE189" s="66"/>
      <c r="AF189" s="55">
        <f t="shared" si="38"/>
        <v>0</v>
      </c>
      <c r="AG189" s="38"/>
      <c r="AH189" s="40"/>
      <c r="AI189" s="66"/>
      <c r="AJ189" s="55">
        <f t="shared" si="39"/>
        <v>0</v>
      </c>
      <c r="AK189" s="38"/>
      <c r="AL189" s="40"/>
      <c r="AM189" s="66"/>
      <c r="AN189" s="55">
        <f t="shared" si="40"/>
        <v>0</v>
      </c>
      <c r="AO189" s="106">
        <f t="shared" si="41"/>
        <v>852.24</v>
      </c>
      <c r="AQ189" s="33">
        <v>852.24</v>
      </c>
    </row>
    <row r="190" spans="1:43" s="33" customFormat="1" ht="28.8">
      <c r="A190" s="38"/>
      <c r="B190" s="110" t="s">
        <v>277</v>
      </c>
      <c r="C190" s="107" t="s">
        <v>273</v>
      </c>
      <c r="D190" s="107"/>
      <c r="E190" s="40"/>
      <c r="F190" s="40"/>
      <c r="G190" s="66"/>
      <c r="H190" s="54"/>
      <c r="I190" s="38"/>
      <c r="J190" s="40"/>
      <c r="K190" s="66"/>
      <c r="L190" s="55">
        <f t="shared" si="27"/>
        <v>0</v>
      </c>
      <c r="M190" s="107"/>
      <c r="N190" s="40"/>
      <c r="O190" s="66"/>
      <c r="P190" s="55">
        <f t="shared" si="35"/>
        <v>0</v>
      </c>
      <c r="Q190" s="107">
        <v>5</v>
      </c>
      <c r="R190" s="40"/>
      <c r="S190" s="66"/>
      <c r="T190" s="55">
        <f t="shared" si="36"/>
        <v>0</v>
      </c>
      <c r="U190" s="38"/>
      <c r="V190" s="40"/>
      <c r="W190" s="66"/>
      <c r="X190" s="55">
        <f t="shared" si="30"/>
        <v>0</v>
      </c>
      <c r="Y190" s="38"/>
      <c r="Z190" s="40"/>
      <c r="AA190" s="66"/>
      <c r="AB190" s="55">
        <f t="shared" si="37"/>
        <v>0</v>
      </c>
      <c r="AC190" s="38"/>
      <c r="AD190" s="40"/>
      <c r="AE190" s="66"/>
      <c r="AF190" s="55">
        <f t="shared" si="38"/>
        <v>0</v>
      </c>
      <c r="AG190" s="38"/>
      <c r="AH190" s="40"/>
      <c r="AI190" s="66"/>
      <c r="AJ190" s="55">
        <f t="shared" si="39"/>
        <v>0</v>
      </c>
      <c r="AK190" s="38"/>
      <c r="AL190" s="40"/>
      <c r="AM190" s="66"/>
      <c r="AN190" s="55">
        <f t="shared" si="40"/>
        <v>0</v>
      </c>
      <c r="AO190" s="106">
        <f t="shared" si="41"/>
        <v>0</v>
      </c>
      <c r="AQ190" s="33">
        <v>0</v>
      </c>
    </row>
    <row r="191" spans="1:43" s="33" customFormat="1" ht="10.199999999999999">
      <c r="A191" s="38"/>
      <c r="B191" s="108" t="s">
        <v>278</v>
      </c>
      <c r="C191" s="107" t="s">
        <v>22</v>
      </c>
      <c r="D191" s="124"/>
      <c r="E191" s="40"/>
      <c r="F191" s="40"/>
      <c r="G191" s="66"/>
      <c r="H191" s="54"/>
      <c r="I191" s="38"/>
      <c r="J191" s="40"/>
      <c r="K191" s="66"/>
      <c r="L191" s="55">
        <f t="shared" si="27"/>
        <v>0</v>
      </c>
      <c r="M191" s="38"/>
      <c r="N191" s="40"/>
      <c r="O191" s="66"/>
      <c r="P191" s="55">
        <f t="shared" si="35"/>
        <v>0</v>
      </c>
      <c r="Q191" s="125">
        <v>1.32</v>
      </c>
      <c r="R191" s="40">
        <v>1</v>
      </c>
      <c r="S191" s="66">
        <v>351.41</v>
      </c>
      <c r="T191" s="55">
        <f t="shared" si="36"/>
        <v>463.86120000000005</v>
      </c>
      <c r="U191" s="38"/>
      <c r="V191" s="40"/>
      <c r="W191" s="66"/>
      <c r="X191" s="55">
        <f t="shared" si="30"/>
        <v>0</v>
      </c>
      <c r="Y191" s="38"/>
      <c r="Z191" s="40"/>
      <c r="AA191" s="66"/>
      <c r="AB191" s="55">
        <f t="shared" si="37"/>
        <v>0</v>
      </c>
      <c r="AC191" s="38"/>
      <c r="AD191" s="40"/>
      <c r="AE191" s="66"/>
      <c r="AF191" s="55">
        <f t="shared" si="38"/>
        <v>0</v>
      </c>
      <c r="AG191" s="38"/>
      <c r="AH191" s="40"/>
      <c r="AI191" s="66"/>
      <c r="AJ191" s="55">
        <f t="shared" si="39"/>
        <v>0</v>
      </c>
      <c r="AK191" s="38"/>
      <c r="AL191" s="40"/>
      <c r="AM191" s="66"/>
      <c r="AN191" s="55">
        <f t="shared" si="40"/>
        <v>0</v>
      </c>
      <c r="AO191" s="106">
        <f t="shared" si="41"/>
        <v>463.86120000000005</v>
      </c>
      <c r="AQ191" s="33">
        <v>463.86120000000005</v>
      </c>
    </row>
    <row r="192" spans="1:43" s="33" customFormat="1" ht="26.25" customHeight="1">
      <c r="A192" s="38"/>
      <c r="B192" s="108" t="s">
        <v>279</v>
      </c>
      <c r="C192" s="107" t="s">
        <v>55</v>
      </c>
      <c r="D192" s="107"/>
      <c r="E192" s="40"/>
      <c r="F192" s="40"/>
      <c r="G192" s="66"/>
      <c r="H192" s="54"/>
      <c r="I192" s="38"/>
      <c r="J192" s="40"/>
      <c r="K192" s="66"/>
      <c r="L192" s="55">
        <f t="shared" si="27"/>
        <v>0</v>
      </c>
      <c r="M192" s="38"/>
      <c r="N192" s="40"/>
      <c r="O192" s="66"/>
      <c r="P192" s="55">
        <f t="shared" si="35"/>
        <v>0</v>
      </c>
      <c r="Q192" s="107">
        <v>2</v>
      </c>
      <c r="R192" s="40">
        <v>1</v>
      </c>
      <c r="S192" s="66">
        <v>95.65</v>
      </c>
      <c r="T192" s="55">
        <f t="shared" si="36"/>
        <v>191.3</v>
      </c>
      <c r="U192" s="38"/>
      <c r="V192" s="40"/>
      <c r="W192" s="66"/>
      <c r="X192" s="55">
        <f t="shared" si="30"/>
        <v>0</v>
      </c>
      <c r="Y192" s="38"/>
      <c r="Z192" s="40"/>
      <c r="AA192" s="66"/>
      <c r="AB192" s="55">
        <f t="shared" si="37"/>
        <v>0</v>
      </c>
      <c r="AC192" s="38"/>
      <c r="AD192" s="40"/>
      <c r="AE192" s="66"/>
      <c r="AF192" s="55">
        <f t="shared" si="38"/>
        <v>0</v>
      </c>
      <c r="AG192" s="38"/>
      <c r="AH192" s="40"/>
      <c r="AI192" s="66"/>
      <c r="AJ192" s="55">
        <f t="shared" si="39"/>
        <v>0</v>
      </c>
      <c r="AK192" s="38"/>
      <c r="AL192" s="40"/>
      <c r="AM192" s="66"/>
      <c r="AN192" s="55">
        <f t="shared" si="40"/>
        <v>0</v>
      </c>
      <c r="AO192" s="106">
        <f t="shared" si="41"/>
        <v>191.3</v>
      </c>
      <c r="AQ192" s="33">
        <v>191.3</v>
      </c>
    </row>
    <row r="193" spans="1:43" s="33" customFormat="1">
      <c r="A193" s="38"/>
      <c r="B193" s="110" t="s">
        <v>280</v>
      </c>
      <c r="C193" s="111"/>
      <c r="D193" s="107"/>
      <c r="E193" s="40"/>
      <c r="F193" s="40"/>
      <c r="G193" s="66"/>
      <c r="H193" s="54"/>
      <c r="I193" s="38"/>
      <c r="J193" s="40"/>
      <c r="K193" s="66"/>
      <c r="L193" s="55">
        <f t="shared" si="27"/>
        <v>0</v>
      </c>
      <c r="M193" s="38"/>
      <c r="N193" s="40"/>
      <c r="O193" s="66"/>
      <c r="P193" s="55">
        <f t="shared" si="35"/>
        <v>0</v>
      </c>
      <c r="Q193" s="38"/>
      <c r="R193" s="40"/>
      <c r="S193" s="66"/>
      <c r="T193" s="55">
        <f t="shared" si="36"/>
        <v>0</v>
      </c>
      <c r="U193" s="107">
        <v>1</v>
      </c>
      <c r="V193" s="40">
        <v>1</v>
      </c>
      <c r="W193" s="66">
        <v>2949.68</v>
      </c>
      <c r="X193" s="55">
        <f t="shared" si="30"/>
        <v>2949.68</v>
      </c>
      <c r="Y193" s="38"/>
      <c r="Z193" s="40"/>
      <c r="AA193" s="66"/>
      <c r="AB193" s="55">
        <f t="shared" si="37"/>
        <v>0</v>
      </c>
      <c r="AC193" s="38"/>
      <c r="AD193" s="40"/>
      <c r="AE193" s="66"/>
      <c r="AF193" s="55">
        <f t="shared" si="38"/>
        <v>0</v>
      </c>
      <c r="AG193" s="38"/>
      <c r="AH193" s="40"/>
      <c r="AI193" s="66"/>
      <c r="AJ193" s="55">
        <f t="shared" si="39"/>
        <v>0</v>
      </c>
      <c r="AK193" s="38"/>
      <c r="AL193" s="40"/>
      <c r="AM193" s="66"/>
      <c r="AN193" s="55">
        <f t="shared" si="40"/>
        <v>0</v>
      </c>
      <c r="AO193" s="106">
        <f t="shared" si="41"/>
        <v>2949.68</v>
      </c>
      <c r="AQ193" s="33">
        <v>2949.68</v>
      </c>
    </row>
    <row r="194" spans="1:43" s="33" customFormat="1">
      <c r="A194" s="38"/>
      <c r="B194" s="126" t="s">
        <v>281</v>
      </c>
      <c r="C194" s="112" t="s">
        <v>273</v>
      </c>
      <c r="D194" s="112" t="s">
        <v>282</v>
      </c>
      <c r="E194" s="40"/>
      <c r="F194" s="40"/>
      <c r="G194" s="66"/>
      <c r="H194" s="54"/>
      <c r="I194" s="38"/>
      <c r="J194" s="40"/>
      <c r="K194" s="66"/>
      <c r="L194" s="55">
        <f t="shared" si="27"/>
        <v>0</v>
      </c>
      <c r="M194" s="38"/>
      <c r="N194" s="40"/>
      <c r="O194" s="66"/>
      <c r="P194" s="55">
        <f t="shared" si="35"/>
        <v>0</v>
      </c>
      <c r="Q194" s="38"/>
      <c r="R194" s="40"/>
      <c r="S194" s="66"/>
      <c r="T194" s="55">
        <f t="shared" si="36"/>
        <v>0</v>
      </c>
      <c r="U194" s="112" t="s">
        <v>282</v>
      </c>
      <c r="V194" s="40"/>
      <c r="W194" s="107"/>
      <c r="X194" s="55"/>
      <c r="Y194" s="107"/>
      <c r="Z194" s="40"/>
      <c r="AA194" s="66"/>
      <c r="AB194" s="55">
        <f t="shared" si="37"/>
        <v>0</v>
      </c>
      <c r="AC194" s="38"/>
      <c r="AD194" s="40"/>
      <c r="AE194" s="66"/>
      <c r="AF194" s="55">
        <f t="shared" si="38"/>
        <v>0</v>
      </c>
      <c r="AG194" s="38"/>
      <c r="AH194" s="40"/>
      <c r="AI194" s="66"/>
      <c r="AJ194" s="55">
        <f t="shared" si="39"/>
        <v>0</v>
      </c>
      <c r="AK194" s="38"/>
      <c r="AL194" s="40"/>
      <c r="AM194" s="66"/>
      <c r="AN194" s="55">
        <f t="shared" si="40"/>
        <v>0</v>
      </c>
      <c r="AO194" s="106">
        <f t="shared" si="41"/>
        <v>0</v>
      </c>
      <c r="AQ194" s="33">
        <v>0</v>
      </c>
    </row>
    <row r="195" spans="1:43" s="33" customFormat="1">
      <c r="A195" s="38"/>
      <c r="B195" s="126" t="s">
        <v>283</v>
      </c>
      <c r="C195" s="112" t="s">
        <v>273</v>
      </c>
      <c r="D195" s="112" t="s">
        <v>274</v>
      </c>
      <c r="E195" s="40"/>
      <c r="F195" s="40"/>
      <c r="G195" s="66"/>
      <c r="H195" s="54"/>
      <c r="I195" s="38"/>
      <c r="J195" s="40"/>
      <c r="K195" s="66"/>
      <c r="L195" s="55">
        <f t="shared" si="27"/>
        <v>0</v>
      </c>
      <c r="M195" s="38"/>
      <c r="N195" s="40"/>
      <c r="O195" s="66"/>
      <c r="P195" s="55">
        <f t="shared" si="35"/>
        <v>0</v>
      </c>
      <c r="Q195" s="38"/>
      <c r="R195" s="40"/>
      <c r="S195" s="66"/>
      <c r="T195" s="55">
        <f t="shared" si="36"/>
        <v>0</v>
      </c>
      <c r="U195" s="112">
        <v>367.8</v>
      </c>
      <c r="V195" s="40">
        <v>1</v>
      </c>
      <c r="W195" s="66">
        <v>0.84</v>
      </c>
      <c r="X195" s="55">
        <f t="shared" si="30"/>
        <v>308.952</v>
      </c>
      <c r="Y195" s="107"/>
      <c r="Z195" s="40"/>
      <c r="AA195" s="121"/>
      <c r="AB195" s="55">
        <f t="shared" si="37"/>
        <v>0</v>
      </c>
      <c r="AC195" s="38"/>
      <c r="AD195" s="40"/>
      <c r="AE195" s="66"/>
      <c r="AF195" s="55">
        <f t="shared" si="38"/>
        <v>0</v>
      </c>
      <c r="AG195" s="38"/>
      <c r="AH195" s="40"/>
      <c r="AI195" s="66"/>
      <c r="AJ195" s="55">
        <f t="shared" si="39"/>
        <v>0</v>
      </c>
      <c r="AK195" s="38"/>
      <c r="AL195" s="40"/>
      <c r="AM195" s="66"/>
      <c r="AN195" s="55">
        <f t="shared" si="40"/>
        <v>0</v>
      </c>
      <c r="AO195" s="106">
        <f t="shared" si="41"/>
        <v>308.952</v>
      </c>
      <c r="AQ195" s="33">
        <v>308.952</v>
      </c>
    </row>
    <row r="196" spans="1:43" s="33" customFormat="1" ht="15.6">
      <c r="A196" s="38"/>
      <c r="B196" s="126" t="s">
        <v>284</v>
      </c>
      <c r="C196" s="112" t="s">
        <v>285</v>
      </c>
      <c r="D196" s="112" t="s">
        <v>286</v>
      </c>
      <c r="E196" s="40"/>
      <c r="F196" s="40"/>
      <c r="G196" s="66"/>
      <c r="H196" s="54"/>
      <c r="I196" s="38"/>
      <c r="J196" s="40"/>
      <c r="K196" s="66"/>
      <c r="L196" s="55">
        <f t="shared" si="27"/>
        <v>0</v>
      </c>
      <c r="M196" s="38"/>
      <c r="N196" s="40"/>
      <c r="O196" s="66"/>
      <c r="P196" s="55">
        <f t="shared" si="35"/>
        <v>0</v>
      </c>
      <c r="Q196" s="38"/>
      <c r="R196" s="40"/>
      <c r="S196" s="66"/>
      <c r="T196" s="55">
        <f t="shared" si="36"/>
        <v>0</v>
      </c>
      <c r="U196" s="112">
        <v>1.25</v>
      </c>
      <c r="V196" s="40">
        <v>1</v>
      </c>
      <c r="W196" s="117">
        <v>351.41</v>
      </c>
      <c r="X196" s="55">
        <f t="shared" si="30"/>
        <v>439.26250000000005</v>
      </c>
      <c r="Y196" s="107"/>
      <c r="Z196" s="40"/>
      <c r="AA196" s="66"/>
      <c r="AB196" s="55">
        <f t="shared" si="37"/>
        <v>0</v>
      </c>
      <c r="AC196" s="38"/>
      <c r="AD196" s="40"/>
      <c r="AE196" s="66"/>
      <c r="AF196" s="55">
        <f t="shared" si="38"/>
        <v>0</v>
      </c>
      <c r="AG196" s="38"/>
      <c r="AH196" s="40"/>
      <c r="AI196" s="66"/>
      <c r="AJ196" s="55">
        <f t="shared" si="39"/>
        <v>0</v>
      </c>
      <c r="AK196" s="38"/>
      <c r="AL196" s="40"/>
      <c r="AM196" s="66"/>
      <c r="AN196" s="55">
        <f t="shared" si="40"/>
        <v>0</v>
      </c>
      <c r="AO196" s="106">
        <f t="shared" si="41"/>
        <v>439.26250000000005</v>
      </c>
      <c r="AQ196" s="33">
        <v>439.26250000000005</v>
      </c>
    </row>
    <row r="197" spans="1:43" s="33" customFormat="1" ht="28.8">
      <c r="A197" s="38"/>
      <c r="B197" s="126" t="s">
        <v>287</v>
      </c>
      <c r="C197" s="112" t="s">
        <v>285</v>
      </c>
      <c r="D197" s="112" t="s">
        <v>288</v>
      </c>
      <c r="E197" s="40"/>
      <c r="F197" s="40"/>
      <c r="G197" s="66"/>
      <c r="H197" s="54"/>
      <c r="I197" s="38"/>
      <c r="J197" s="40"/>
      <c r="K197" s="66"/>
      <c r="L197" s="55">
        <f t="shared" si="27"/>
        <v>0</v>
      </c>
      <c r="M197" s="38"/>
      <c r="N197" s="40"/>
      <c r="O197" s="66"/>
      <c r="P197" s="55">
        <f t="shared" si="35"/>
        <v>0</v>
      </c>
      <c r="Q197" s="38"/>
      <c r="R197" s="40"/>
      <c r="S197" s="66"/>
      <c r="T197" s="55">
        <f t="shared" si="36"/>
        <v>0</v>
      </c>
      <c r="U197" s="112">
        <v>1.25</v>
      </c>
      <c r="V197" s="40">
        <v>1</v>
      </c>
      <c r="W197" s="117">
        <v>1223.47</v>
      </c>
      <c r="X197" s="55">
        <f t="shared" si="30"/>
        <v>1529.3375000000001</v>
      </c>
      <c r="Y197" s="107"/>
      <c r="Z197" s="40"/>
      <c r="AA197" s="66"/>
      <c r="AB197" s="55">
        <f t="shared" si="37"/>
        <v>0</v>
      </c>
      <c r="AC197" s="38"/>
      <c r="AD197" s="40"/>
      <c r="AE197" s="66"/>
      <c r="AF197" s="55">
        <f t="shared" si="38"/>
        <v>0</v>
      </c>
      <c r="AG197" s="38"/>
      <c r="AH197" s="40"/>
      <c r="AI197" s="66"/>
      <c r="AJ197" s="55">
        <f t="shared" si="39"/>
        <v>0</v>
      </c>
      <c r="AK197" s="38"/>
      <c r="AL197" s="40"/>
      <c r="AM197" s="66"/>
      <c r="AN197" s="55">
        <f t="shared" si="40"/>
        <v>0</v>
      </c>
      <c r="AO197" s="106">
        <f t="shared" si="41"/>
        <v>1529.3375000000001</v>
      </c>
      <c r="AQ197" s="33">
        <v>1529.3375000000001</v>
      </c>
    </row>
    <row r="198" spans="1:43" s="33" customFormat="1" ht="28.8">
      <c r="A198" s="38"/>
      <c r="B198" s="126" t="s">
        <v>289</v>
      </c>
      <c r="C198" s="112" t="s">
        <v>55</v>
      </c>
      <c r="D198" s="112">
        <v>1</v>
      </c>
      <c r="E198" s="40"/>
      <c r="F198" s="40"/>
      <c r="G198" s="66"/>
      <c r="H198" s="54"/>
      <c r="I198" s="38"/>
      <c r="J198" s="40"/>
      <c r="K198" s="66"/>
      <c r="L198" s="55">
        <f t="shared" si="27"/>
        <v>0</v>
      </c>
      <c r="M198" s="38"/>
      <c r="N198" s="40"/>
      <c r="O198" s="66"/>
      <c r="P198" s="55">
        <f t="shared" si="35"/>
        <v>0</v>
      </c>
      <c r="Q198" s="38"/>
      <c r="R198" s="40"/>
      <c r="S198" s="66"/>
      <c r="T198" s="55">
        <f t="shared" si="36"/>
        <v>0</v>
      </c>
      <c r="U198" s="112">
        <v>1</v>
      </c>
      <c r="V198" s="40">
        <v>1</v>
      </c>
      <c r="W198" s="117">
        <v>278.01</v>
      </c>
      <c r="X198" s="55">
        <f t="shared" si="30"/>
        <v>278.01</v>
      </c>
      <c r="Y198" s="38"/>
      <c r="Z198" s="40"/>
      <c r="AA198" s="66"/>
      <c r="AB198" s="55">
        <f t="shared" si="37"/>
        <v>0</v>
      </c>
      <c r="AC198" s="38"/>
      <c r="AD198" s="40"/>
      <c r="AE198" s="66"/>
      <c r="AF198" s="55">
        <f t="shared" si="38"/>
        <v>0</v>
      </c>
      <c r="AG198" s="38"/>
      <c r="AH198" s="40"/>
      <c r="AI198" s="66"/>
      <c r="AJ198" s="55">
        <f t="shared" si="39"/>
        <v>0</v>
      </c>
      <c r="AK198" s="38"/>
      <c r="AL198" s="40"/>
      <c r="AM198" s="66"/>
      <c r="AN198" s="55">
        <f t="shared" si="40"/>
        <v>0</v>
      </c>
      <c r="AO198" s="106">
        <f t="shared" si="41"/>
        <v>278.01</v>
      </c>
      <c r="AQ198" s="33">
        <v>278.01</v>
      </c>
    </row>
    <row r="199" spans="1:43" s="33" customFormat="1">
      <c r="A199" s="38"/>
      <c r="B199" s="116" t="s">
        <v>290</v>
      </c>
      <c r="C199" s="111" t="s">
        <v>291</v>
      </c>
      <c r="D199" s="111" t="s">
        <v>292</v>
      </c>
      <c r="E199" s="40"/>
      <c r="F199" s="40"/>
      <c r="G199" s="66"/>
      <c r="H199" s="54"/>
      <c r="I199" s="38"/>
      <c r="J199" s="40"/>
      <c r="K199" s="66"/>
      <c r="L199" s="55">
        <f t="shared" si="27"/>
        <v>0</v>
      </c>
      <c r="M199" s="38"/>
      <c r="N199" s="40"/>
      <c r="O199" s="66"/>
      <c r="P199" s="55">
        <f t="shared" si="35"/>
        <v>0</v>
      </c>
      <c r="Q199" s="38"/>
      <c r="R199" s="40"/>
      <c r="S199" s="66"/>
      <c r="T199" s="55">
        <f t="shared" si="36"/>
        <v>0</v>
      </c>
      <c r="U199" s="38"/>
      <c r="V199" s="40"/>
      <c r="W199" s="66"/>
      <c r="X199" s="55">
        <f t="shared" ref="X199:X238" si="42">U199*V199*W199</f>
        <v>0</v>
      </c>
      <c r="Y199" s="38">
        <v>3</v>
      </c>
      <c r="Z199" s="40">
        <v>1</v>
      </c>
      <c r="AA199" s="66">
        <v>90.29</v>
      </c>
      <c r="AB199" s="55">
        <f t="shared" si="37"/>
        <v>270.87</v>
      </c>
      <c r="AC199" s="38"/>
      <c r="AD199" s="40"/>
      <c r="AE199" s="66"/>
      <c r="AF199" s="55">
        <f t="shared" si="38"/>
        <v>0</v>
      </c>
      <c r="AG199" s="38"/>
      <c r="AH199" s="40"/>
      <c r="AI199" s="66"/>
      <c r="AJ199" s="55">
        <f t="shared" si="39"/>
        <v>0</v>
      </c>
      <c r="AK199" s="38"/>
      <c r="AL199" s="40"/>
      <c r="AM199" s="66"/>
      <c r="AN199" s="55">
        <f t="shared" si="40"/>
        <v>0</v>
      </c>
      <c r="AO199" s="106">
        <f t="shared" si="41"/>
        <v>270.87</v>
      </c>
      <c r="AQ199" s="33">
        <v>270.87</v>
      </c>
    </row>
    <row r="200" spans="1:43" s="33" customFormat="1" ht="10.199999999999999">
      <c r="A200" s="38"/>
      <c r="B200" s="69"/>
      <c r="C200" s="40"/>
      <c r="D200" s="40"/>
      <c r="E200" s="40"/>
      <c r="F200" s="40"/>
      <c r="G200" s="66"/>
      <c r="H200" s="54"/>
      <c r="I200" s="38"/>
      <c r="J200" s="40"/>
      <c r="K200" s="66"/>
      <c r="L200" s="55">
        <f t="shared" si="27"/>
        <v>0</v>
      </c>
      <c r="M200" s="38"/>
      <c r="N200" s="40"/>
      <c r="O200" s="66"/>
      <c r="P200" s="55">
        <f t="shared" si="35"/>
        <v>0</v>
      </c>
      <c r="Q200" s="38"/>
      <c r="R200" s="40"/>
      <c r="S200" s="66"/>
      <c r="T200" s="55">
        <f t="shared" si="36"/>
        <v>0</v>
      </c>
      <c r="U200" s="38"/>
      <c r="V200" s="40"/>
      <c r="W200" s="66"/>
      <c r="X200" s="55">
        <f t="shared" si="42"/>
        <v>0</v>
      </c>
      <c r="Y200" s="38"/>
      <c r="Z200" s="40"/>
      <c r="AA200" s="66"/>
      <c r="AB200" s="55">
        <f t="shared" si="37"/>
        <v>0</v>
      </c>
      <c r="AC200" s="38"/>
      <c r="AD200" s="40"/>
      <c r="AE200" s="66"/>
      <c r="AF200" s="55">
        <f t="shared" si="38"/>
        <v>0</v>
      </c>
      <c r="AG200" s="38"/>
      <c r="AH200" s="40"/>
      <c r="AI200" s="66"/>
      <c r="AJ200" s="55">
        <f t="shared" si="39"/>
        <v>0</v>
      </c>
      <c r="AK200" s="38"/>
      <c r="AL200" s="40"/>
      <c r="AM200" s="66"/>
      <c r="AN200" s="55">
        <f t="shared" si="40"/>
        <v>0</v>
      </c>
      <c r="AO200" s="106">
        <f t="shared" si="41"/>
        <v>0</v>
      </c>
      <c r="AQ200" s="33">
        <v>0</v>
      </c>
    </row>
    <row r="201" spans="1:43" s="33" customFormat="1" ht="10.199999999999999">
      <c r="A201" s="38"/>
      <c r="B201" s="108"/>
      <c r="C201" s="107"/>
      <c r="D201" s="107"/>
      <c r="E201" s="40"/>
      <c r="F201" s="40"/>
      <c r="G201" s="66"/>
      <c r="H201" s="54"/>
      <c r="I201" s="38"/>
      <c r="J201" s="40"/>
      <c r="K201" s="66"/>
      <c r="L201" s="55">
        <f t="shared" si="27"/>
        <v>0</v>
      </c>
      <c r="M201" s="38"/>
      <c r="N201" s="40"/>
      <c r="O201" s="66"/>
      <c r="P201" s="55">
        <f t="shared" si="35"/>
        <v>0</v>
      </c>
      <c r="Q201" s="38"/>
      <c r="R201" s="40"/>
      <c r="S201" s="66"/>
      <c r="T201" s="55">
        <f t="shared" si="36"/>
        <v>0</v>
      </c>
      <c r="U201" s="38"/>
      <c r="V201" s="40"/>
      <c r="W201" s="66"/>
      <c r="X201" s="55">
        <f t="shared" si="42"/>
        <v>0</v>
      </c>
      <c r="Y201" s="38"/>
      <c r="Z201" s="40"/>
      <c r="AA201" s="66"/>
      <c r="AB201" s="55">
        <f t="shared" si="37"/>
        <v>0</v>
      </c>
      <c r="AC201" s="38"/>
      <c r="AD201" s="40"/>
      <c r="AE201" s="66"/>
      <c r="AF201" s="55">
        <f t="shared" si="38"/>
        <v>0</v>
      </c>
      <c r="AG201" s="38"/>
      <c r="AH201" s="40"/>
      <c r="AI201" s="66"/>
      <c r="AJ201" s="55">
        <f t="shared" si="39"/>
        <v>0</v>
      </c>
      <c r="AK201" s="107"/>
      <c r="AL201" s="40"/>
      <c r="AM201" s="66"/>
      <c r="AN201" s="55">
        <f t="shared" si="40"/>
        <v>0</v>
      </c>
      <c r="AO201" s="106">
        <f t="shared" si="41"/>
        <v>0</v>
      </c>
      <c r="AQ201" s="33">
        <v>0</v>
      </c>
    </row>
    <row r="202" spans="1:43" s="33" customFormat="1" ht="10.199999999999999">
      <c r="A202" s="38"/>
      <c r="B202" s="108"/>
      <c r="C202" s="107"/>
      <c r="D202" s="107"/>
      <c r="E202" s="40"/>
      <c r="F202" s="40"/>
      <c r="G202" s="66"/>
      <c r="H202" s="54"/>
      <c r="I202" s="38"/>
      <c r="J202" s="40"/>
      <c r="K202" s="66"/>
      <c r="L202" s="55">
        <f t="shared" si="27"/>
        <v>0</v>
      </c>
      <c r="M202" s="38"/>
      <c r="N202" s="40"/>
      <c r="O202" s="66"/>
      <c r="P202" s="55">
        <f t="shared" si="35"/>
        <v>0</v>
      </c>
      <c r="Q202" s="38"/>
      <c r="R202" s="40"/>
      <c r="S202" s="66"/>
      <c r="T202" s="55">
        <f t="shared" si="36"/>
        <v>0</v>
      </c>
      <c r="U202" s="38"/>
      <c r="V202" s="40"/>
      <c r="W202" s="66"/>
      <c r="X202" s="55">
        <f t="shared" si="42"/>
        <v>0</v>
      </c>
      <c r="Y202" s="38"/>
      <c r="Z202" s="40"/>
      <c r="AA202" s="66"/>
      <c r="AB202" s="55">
        <f t="shared" si="37"/>
        <v>0</v>
      </c>
      <c r="AC202" s="38"/>
      <c r="AD202" s="40"/>
      <c r="AE202" s="66"/>
      <c r="AF202" s="55">
        <f t="shared" si="38"/>
        <v>0</v>
      </c>
      <c r="AG202" s="38"/>
      <c r="AH202" s="40"/>
      <c r="AI202" s="66"/>
      <c r="AJ202" s="55">
        <f t="shared" si="39"/>
        <v>0</v>
      </c>
      <c r="AK202" s="107"/>
      <c r="AL202" s="40"/>
      <c r="AM202" s="66"/>
      <c r="AN202" s="55">
        <f t="shared" si="40"/>
        <v>0</v>
      </c>
      <c r="AO202" s="106">
        <f t="shared" si="41"/>
        <v>0</v>
      </c>
      <c r="AQ202" s="33">
        <v>0</v>
      </c>
    </row>
    <row r="203" spans="1:43" s="33" customFormat="1" ht="10.199999999999999">
      <c r="A203" s="38"/>
      <c r="B203" s="69"/>
      <c r="C203" s="40"/>
      <c r="D203" s="40"/>
      <c r="E203" s="40"/>
      <c r="F203" s="40"/>
      <c r="G203" s="66"/>
      <c r="H203" s="54"/>
      <c r="I203" s="38"/>
      <c r="J203" s="40"/>
      <c r="K203" s="66"/>
      <c r="L203" s="55">
        <f t="shared" si="27"/>
        <v>0</v>
      </c>
      <c r="M203" s="38"/>
      <c r="N203" s="40"/>
      <c r="O203" s="66"/>
      <c r="P203" s="55">
        <f t="shared" si="35"/>
        <v>0</v>
      </c>
      <c r="Q203" s="38"/>
      <c r="R203" s="40"/>
      <c r="S203" s="66"/>
      <c r="T203" s="55">
        <f t="shared" si="36"/>
        <v>0</v>
      </c>
      <c r="U203" s="38"/>
      <c r="V203" s="40"/>
      <c r="W203" s="66"/>
      <c r="X203" s="55">
        <f t="shared" si="42"/>
        <v>0</v>
      </c>
      <c r="Y203" s="38"/>
      <c r="Z203" s="40"/>
      <c r="AA203" s="66"/>
      <c r="AB203" s="55">
        <f t="shared" si="37"/>
        <v>0</v>
      </c>
      <c r="AC203" s="38"/>
      <c r="AD203" s="40"/>
      <c r="AE203" s="66"/>
      <c r="AF203" s="55">
        <f t="shared" si="38"/>
        <v>0</v>
      </c>
      <c r="AG203" s="38"/>
      <c r="AH203" s="40"/>
      <c r="AI203" s="66"/>
      <c r="AJ203" s="55">
        <f t="shared" si="39"/>
        <v>0</v>
      </c>
      <c r="AK203" s="38"/>
      <c r="AL203" s="40"/>
      <c r="AM203" s="66"/>
      <c r="AN203" s="55">
        <f t="shared" si="40"/>
        <v>0</v>
      </c>
      <c r="AO203" s="106">
        <f t="shared" si="41"/>
        <v>0</v>
      </c>
      <c r="AQ203" s="33">
        <v>0</v>
      </c>
    </row>
    <row r="204" spans="1:43" s="33" customFormat="1" ht="10.199999999999999">
      <c r="A204" s="38"/>
      <c r="B204" s="69"/>
      <c r="C204" s="40"/>
      <c r="D204" s="40"/>
      <c r="E204" s="40"/>
      <c r="F204" s="40"/>
      <c r="G204" s="66"/>
      <c r="H204" s="54"/>
      <c r="I204" s="38"/>
      <c r="J204" s="40"/>
      <c r="K204" s="66"/>
      <c r="L204" s="55">
        <f t="shared" si="27"/>
        <v>0</v>
      </c>
      <c r="M204" s="38"/>
      <c r="N204" s="40"/>
      <c r="O204" s="66"/>
      <c r="P204" s="55">
        <f t="shared" si="35"/>
        <v>0</v>
      </c>
      <c r="Q204" s="38"/>
      <c r="R204" s="40"/>
      <c r="S204" s="66"/>
      <c r="T204" s="55">
        <f t="shared" si="36"/>
        <v>0</v>
      </c>
      <c r="U204" s="38"/>
      <c r="V204" s="40"/>
      <c r="W204" s="66"/>
      <c r="X204" s="55">
        <f t="shared" si="42"/>
        <v>0</v>
      </c>
      <c r="Y204" s="38"/>
      <c r="Z204" s="40"/>
      <c r="AA204" s="66"/>
      <c r="AB204" s="55">
        <f t="shared" si="37"/>
        <v>0</v>
      </c>
      <c r="AC204" s="38"/>
      <c r="AD204" s="40"/>
      <c r="AE204" s="66"/>
      <c r="AF204" s="55">
        <f t="shared" si="38"/>
        <v>0</v>
      </c>
      <c r="AG204" s="38"/>
      <c r="AH204" s="40"/>
      <c r="AI204" s="66"/>
      <c r="AJ204" s="55">
        <f t="shared" si="39"/>
        <v>0</v>
      </c>
      <c r="AK204" s="38"/>
      <c r="AL204" s="40"/>
      <c r="AM204" s="66"/>
      <c r="AN204" s="55">
        <f t="shared" si="40"/>
        <v>0</v>
      </c>
      <c r="AO204" s="106">
        <f t="shared" si="41"/>
        <v>0</v>
      </c>
      <c r="AQ204" s="33">
        <v>0</v>
      </c>
    </row>
    <row r="205" spans="1:43" s="33" customFormat="1" ht="10.199999999999999">
      <c r="A205" s="38"/>
      <c r="B205" s="69"/>
      <c r="C205" s="40"/>
      <c r="D205" s="40"/>
      <c r="E205" s="40"/>
      <c r="F205" s="40"/>
      <c r="G205" s="66"/>
      <c r="H205" s="54"/>
      <c r="I205" s="38"/>
      <c r="J205" s="40"/>
      <c r="K205" s="66"/>
      <c r="L205" s="55">
        <f t="shared" si="27"/>
        <v>0</v>
      </c>
      <c r="M205" s="38"/>
      <c r="N205" s="40"/>
      <c r="O205" s="66"/>
      <c r="P205" s="55">
        <f t="shared" si="35"/>
        <v>0</v>
      </c>
      <c r="Q205" s="38"/>
      <c r="R205" s="40"/>
      <c r="S205" s="66"/>
      <c r="T205" s="55">
        <f t="shared" si="36"/>
        <v>0</v>
      </c>
      <c r="U205" s="38"/>
      <c r="V205" s="40"/>
      <c r="W205" s="66"/>
      <c r="X205" s="55">
        <f t="shared" si="42"/>
        <v>0</v>
      </c>
      <c r="Y205" s="38"/>
      <c r="Z205" s="40"/>
      <c r="AA205" s="66"/>
      <c r="AB205" s="55">
        <f t="shared" si="37"/>
        <v>0</v>
      </c>
      <c r="AC205" s="38"/>
      <c r="AD205" s="40"/>
      <c r="AE205" s="66"/>
      <c r="AF205" s="55">
        <f t="shared" si="38"/>
        <v>0</v>
      </c>
      <c r="AG205" s="38"/>
      <c r="AH205" s="40"/>
      <c r="AI205" s="66"/>
      <c r="AJ205" s="55">
        <f t="shared" si="39"/>
        <v>0</v>
      </c>
      <c r="AK205" s="38"/>
      <c r="AL205" s="40"/>
      <c r="AM205" s="66"/>
      <c r="AN205" s="55">
        <f t="shared" si="40"/>
        <v>0</v>
      </c>
      <c r="AO205" s="106">
        <f t="shared" si="41"/>
        <v>0</v>
      </c>
      <c r="AQ205" s="33">
        <v>0</v>
      </c>
    </row>
    <row r="206" spans="1:43" s="33" customFormat="1" ht="10.199999999999999">
      <c r="A206" s="38"/>
      <c r="B206" s="69"/>
      <c r="C206" s="40"/>
      <c r="D206" s="40"/>
      <c r="E206" s="40"/>
      <c r="F206" s="40"/>
      <c r="G206" s="66"/>
      <c r="H206" s="54"/>
      <c r="I206" s="38"/>
      <c r="J206" s="40"/>
      <c r="K206" s="66"/>
      <c r="L206" s="55">
        <f t="shared" si="27"/>
        <v>0</v>
      </c>
      <c r="M206" s="38"/>
      <c r="N206" s="40"/>
      <c r="O206" s="66"/>
      <c r="P206" s="55">
        <f t="shared" si="35"/>
        <v>0</v>
      </c>
      <c r="Q206" s="38"/>
      <c r="R206" s="40"/>
      <c r="S206" s="66"/>
      <c r="T206" s="55">
        <f t="shared" si="36"/>
        <v>0</v>
      </c>
      <c r="U206" s="38"/>
      <c r="V206" s="40"/>
      <c r="W206" s="66"/>
      <c r="X206" s="55">
        <f t="shared" si="42"/>
        <v>0</v>
      </c>
      <c r="Y206" s="38"/>
      <c r="Z206" s="40"/>
      <c r="AA206" s="66"/>
      <c r="AB206" s="55">
        <f t="shared" si="37"/>
        <v>0</v>
      </c>
      <c r="AC206" s="38"/>
      <c r="AD206" s="40"/>
      <c r="AE206" s="66"/>
      <c r="AF206" s="55">
        <f t="shared" si="38"/>
        <v>0</v>
      </c>
      <c r="AG206" s="38"/>
      <c r="AH206" s="40"/>
      <c r="AI206" s="66"/>
      <c r="AJ206" s="55">
        <f t="shared" si="39"/>
        <v>0</v>
      </c>
      <c r="AK206" s="38"/>
      <c r="AL206" s="40"/>
      <c r="AM206" s="66"/>
      <c r="AN206" s="55">
        <f t="shared" si="40"/>
        <v>0</v>
      </c>
      <c r="AO206" s="106">
        <f t="shared" si="41"/>
        <v>0</v>
      </c>
      <c r="AQ206" s="33">
        <v>0</v>
      </c>
    </row>
    <row r="207" spans="1:43" s="33" customFormat="1" ht="10.199999999999999">
      <c r="A207" s="38"/>
      <c r="B207" s="69"/>
      <c r="C207" s="40"/>
      <c r="D207" s="40"/>
      <c r="E207" s="40"/>
      <c r="F207" s="40"/>
      <c r="G207" s="66"/>
      <c r="H207" s="54"/>
      <c r="I207" s="38"/>
      <c r="J207" s="40"/>
      <c r="K207" s="66"/>
      <c r="L207" s="55">
        <f t="shared" si="27"/>
        <v>0</v>
      </c>
      <c r="M207" s="38"/>
      <c r="N207" s="40"/>
      <c r="O207" s="66"/>
      <c r="P207" s="55">
        <f t="shared" si="35"/>
        <v>0</v>
      </c>
      <c r="Q207" s="38"/>
      <c r="R207" s="40"/>
      <c r="S207" s="66"/>
      <c r="T207" s="55">
        <f t="shared" si="36"/>
        <v>0</v>
      </c>
      <c r="U207" s="38"/>
      <c r="V207" s="40"/>
      <c r="W207" s="66"/>
      <c r="X207" s="55">
        <f t="shared" si="42"/>
        <v>0</v>
      </c>
      <c r="Y207" s="38"/>
      <c r="Z207" s="40"/>
      <c r="AA207" s="66"/>
      <c r="AB207" s="55">
        <f t="shared" si="37"/>
        <v>0</v>
      </c>
      <c r="AC207" s="38"/>
      <c r="AD207" s="40"/>
      <c r="AE207" s="66"/>
      <c r="AF207" s="55">
        <f t="shared" si="38"/>
        <v>0</v>
      </c>
      <c r="AG207" s="38"/>
      <c r="AH207" s="40"/>
      <c r="AI207" s="66"/>
      <c r="AJ207" s="55">
        <f t="shared" si="39"/>
        <v>0</v>
      </c>
      <c r="AK207" s="38"/>
      <c r="AL207" s="40"/>
      <c r="AM207" s="66"/>
      <c r="AN207" s="55">
        <f t="shared" si="40"/>
        <v>0</v>
      </c>
      <c r="AO207" s="106">
        <f t="shared" si="41"/>
        <v>0</v>
      </c>
      <c r="AQ207" s="33">
        <v>0</v>
      </c>
    </row>
    <row r="208" spans="1:43" s="33" customFormat="1" ht="10.199999999999999">
      <c r="A208" s="38"/>
      <c r="B208" s="69"/>
      <c r="C208" s="40"/>
      <c r="D208" s="40"/>
      <c r="E208" s="40"/>
      <c r="F208" s="40"/>
      <c r="G208" s="66"/>
      <c r="H208" s="54"/>
      <c r="I208" s="38"/>
      <c r="J208" s="40"/>
      <c r="K208" s="66"/>
      <c r="L208" s="55">
        <f t="shared" si="27"/>
        <v>0</v>
      </c>
      <c r="M208" s="38"/>
      <c r="N208" s="40"/>
      <c r="O208" s="66"/>
      <c r="P208" s="55">
        <f t="shared" si="35"/>
        <v>0</v>
      </c>
      <c r="Q208" s="38"/>
      <c r="R208" s="40"/>
      <c r="S208" s="66"/>
      <c r="T208" s="55">
        <f t="shared" si="36"/>
        <v>0</v>
      </c>
      <c r="U208" s="38"/>
      <c r="V208" s="40"/>
      <c r="W208" s="66"/>
      <c r="X208" s="55">
        <f t="shared" si="42"/>
        <v>0</v>
      </c>
      <c r="Y208" s="38"/>
      <c r="Z208" s="40"/>
      <c r="AA208" s="66"/>
      <c r="AB208" s="55">
        <f t="shared" si="37"/>
        <v>0</v>
      </c>
      <c r="AC208" s="38"/>
      <c r="AD208" s="40"/>
      <c r="AE208" s="66"/>
      <c r="AF208" s="55">
        <f t="shared" si="38"/>
        <v>0</v>
      </c>
      <c r="AG208" s="38"/>
      <c r="AH208" s="40"/>
      <c r="AI208" s="66"/>
      <c r="AJ208" s="55">
        <f t="shared" si="39"/>
        <v>0</v>
      </c>
      <c r="AK208" s="38"/>
      <c r="AL208" s="40"/>
      <c r="AM208" s="66"/>
      <c r="AN208" s="55">
        <f t="shared" si="40"/>
        <v>0</v>
      </c>
      <c r="AO208" s="106">
        <f t="shared" si="41"/>
        <v>0</v>
      </c>
      <c r="AQ208" s="33">
        <v>0</v>
      </c>
    </row>
    <row r="209" spans="1:43" s="33" customFormat="1" ht="10.199999999999999">
      <c r="A209" s="38"/>
      <c r="B209" s="69"/>
      <c r="C209" s="40"/>
      <c r="D209" s="40"/>
      <c r="E209" s="40"/>
      <c r="F209" s="40"/>
      <c r="G209" s="66"/>
      <c r="H209" s="54"/>
      <c r="I209" s="38"/>
      <c r="J209" s="40"/>
      <c r="K209" s="66"/>
      <c r="L209" s="55">
        <f t="shared" si="27"/>
        <v>0</v>
      </c>
      <c r="M209" s="38"/>
      <c r="N209" s="40"/>
      <c r="O209" s="66"/>
      <c r="P209" s="55">
        <f t="shared" si="35"/>
        <v>0</v>
      </c>
      <c r="Q209" s="38"/>
      <c r="R209" s="40"/>
      <c r="S209" s="66"/>
      <c r="T209" s="55">
        <f t="shared" si="36"/>
        <v>0</v>
      </c>
      <c r="U209" s="38"/>
      <c r="V209" s="40"/>
      <c r="W209" s="66"/>
      <c r="X209" s="55">
        <f t="shared" si="42"/>
        <v>0</v>
      </c>
      <c r="Y209" s="38"/>
      <c r="Z209" s="40"/>
      <c r="AA209" s="66"/>
      <c r="AB209" s="55">
        <f t="shared" si="37"/>
        <v>0</v>
      </c>
      <c r="AC209" s="38"/>
      <c r="AD209" s="40"/>
      <c r="AE209" s="66"/>
      <c r="AF209" s="55">
        <f t="shared" si="38"/>
        <v>0</v>
      </c>
      <c r="AG209" s="38"/>
      <c r="AH209" s="40"/>
      <c r="AI209" s="66"/>
      <c r="AJ209" s="55">
        <f t="shared" si="39"/>
        <v>0</v>
      </c>
      <c r="AK209" s="38"/>
      <c r="AL209" s="40"/>
      <c r="AM209" s="66"/>
      <c r="AN209" s="55">
        <f t="shared" si="40"/>
        <v>0</v>
      </c>
      <c r="AO209" s="106">
        <f t="shared" si="41"/>
        <v>0</v>
      </c>
      <c r="AQ209" s="33">
        <v>0</v>
      </c>
    </row>
    <row r="210" spans="1:43" s="33" customFormat="1" ht="10.199999999999999">
      <c r="A210" s="38"/>
      <c r="B210" s="69"/>
      <c r="C210" s="40"/>
      <c r="D210" s="40"/>
      <c r="E210" s="40"/>
      <c r="F210" s="40"/>
      <c r="G210" s="66"/>
      <c r="H210" s="54"/>
      <c r="I210" s="38"/>
      <c r="J210" s="40"/>
      <c r="K210" s="66"/>
      <c r="L210" s="55">
        <f t="shared" si="27"/>
        <v>0</v>
      </c>
      <c r="M210" s="38"/>
      <c r="N210" s="40"/>
      <c r="O210" s="66"/>
      <c r="P210" s="55">
        <f t="shared" si="35"/>
        <v>0</v>
      </c>
      <c r="Q210" s="38"/>
      <c r="R210" s="40"/>
      <c r="S210" s="66"/>
      <c r="T210" s="55">
        <f t="shared" si="36"/>
        <v>0</v>
      </c>
      <c r="U210" s="38"/>
      <c r="V210" s="40"/>
      <c r="W210" s="66"/>
      <c r="X210" s="55">
        <f t="shared" si="42"/>
        <v>0</v>
      </c>
      <c r="Y210" s="38"/>
      <c r="Z210" s="40"/>
      <c r="AA210" s="66"/>
      <c r="AB210" s="55">
        <f t="shared" si="37"/>
        <v>0</v>
      </c>
      <c r="AC210" s="38"/>
      <c r="AD210" s="40"/>
      <c r="AE210" s="66"/>
      <c r="AF210" s="55">
        <f t="shared" si="38"/>
        <v>0</v>
      </c>
      <c r="AG210" s="38"/>
      <c r="AH210" s="40"/>
      <c r="AI210" s="66"/>
      <c r="AJ210" s="55">
        <f t="shared" si="39"/>
        <v>0</v>
      </c>
      <c r="AK210" s="38"/>
      <c r="AL210" s="40"/>
      <c r="AM210" s="66"/>
      <c r="AN210" s="55">
        <f t="shared" si="40"/>
        <v>0</v>
      </c>
      <c r="AO210" s="106">
        <f t="shared" si="41"/>
        <v>0</v>
      </c>
      <c r="AQ210" s="33">
        <v>0</v>
      </c>
    </row>
    <row r="211" spans="1:43" s="33" customFormat="1" ht="10.199999999999999">
      <c r="A211" s="38"/>
      <c r="B211" s="69"/>
      <c r="C211" s="40"/>
      <c r="D211" s="40"/>
      <c r="E211" s="40"/>
      <c r="F211" s="40"/>
      <c r="G211" s="66"/>
      <c r="H211" s="54"/>
      <c r="I211" s="38"/>
      <c r="J211" s="40"/>
      <c r="K211" s="66"/>
      <c r="L211" s="55">
        <f t="shared" si="27"/>
        <v>0</v>
      </c>
      <c r="M211" s="38"/>
      <c r="N211" s="40"/>
      <c r="O211" s="66"/>
      <c r="P211" s="55">
        <f t="shared" si="35"/>
        <v>0</v>
      </c>
      <c r="Q211" s="38"/>
      <c r="R211" s="40"/>
      <c r="S211" s="66"/>
      <c r="T211" s="55">
        <f t="shared" si="36"/>
        <v>0</v>
      </c>
      <c r="U211" s="38"/>
      <c r="V211" s="40"/>
      <c r="W211" s="66"/>
      <c r="X211" s="55">
        <f t="shared" si="42"/>
        <v>0</v>
      </c>
      <c r="Y211" s="38"/>
      <c r="Z211" s="40"/>
      <c r="AA211" s="66"/>
      <c r="AB211" s="55">
        <f t="shared" si="37"/>
        <v>0</v>
      </c>
      <c r="AC211" s="38"/>
      <c r="AD211" s="40"/>
      <c r="AE211" s="66"/>
      <c r="AF211" s="55">
        <f t="shared" si="38"/>
        <v>0</v>
      </c>
      <c r="AG211" s="38"/>
      <c r="AH211" s="40"/>
      <c r="AI211" s="66"/>
      <c r="AJ211" s="55">
        <f t="shared" si="39"/>
        <v>0</v>
      </c>
      <c r="AK211" s="38"/>
      <c r="AL211" s="40"/>
      <c r="AM211" s="66"/>
      <c r="AN211" s="55">
        <f t="shared" si="40"/>
        <v>0</v>
      </c>
      <c r="AO211" s="106">
        <f t="shared" si="41"/>
        <v>0</v>
      </c>
      <c r="AQ211" s="33">
        <v>0</v>
      </c>
    </row>
    <row r="212" spans="1:43" s="33" customFormat="1" ht="10.199999999999999">
      <c r="A212" s="38"/>
      <c r="B212" s="39"/>
      <c r="C212" s="40"/>
      <c r="D212" s="40"/>
      <c r="E212" s="40"/>
      <c r="F212" s="40"/>
      <c r="G212" s="66"/>
      <c r="H212" s="54"/>
      <c r="I212" s="38"/>
      <c r="J212" s="40"/>
      <c r="K212" s="66"/>
      <c r="L212" s="55">
        <f t="shared" si="27"/>
        <v>0</v>
      </c>
      <c r="M212" s="38"/>
      <c r="N212" s="40"/>
      <c r="O212" s="66"/>
      <c r="P212" s="55">
        <f t="shared" si="35"/>
        <v>0</v>
      </c>
      <c r="Q212" s="38"/>
      <c r="R212" s="40"/>
      <c r="S212" s="66"/>
      <c r="T212" s="55">
        <f t="shared" si="36"/>
        <v>0</v>
      </c>
      <c r="U212" s="38"/>
      <c r="V212" s="40"/>
      <c r="W212" s="66"/>
      <c r="X212" s="55">
        <f t="shared" si="42"/>
        <v>0</v>
      </c>
      <c r="Y212" s="38"/>
      <c r="Z212" s="40"/>
      <c r="AA212" s="66"/>
      <c r="AB212" s="55">
        <f t="shared" si="37"/>
        <v>0</v>
      </c>
      <c r="AC212" s="38"/>
      <c r="AD212" s="40"/>
      <c r="AE212" s="66"/>
      <c r="AF212" s="55">
        <f t="shared" si="38"/>
        <v>0</v>
      </c>
      <c r="AG212" s="38"/>
      <c r="AH212" s="40"/>
      <c r="AI212" s="66"/>
      <c r="AJ212" s="55">
        <f t="shared" si="39"/>
        <v>0</v>
      </c>
      <c r="AK212" s="38"/>
      <c r="AL212" s="40"/>
      <c r="AM212" s="66"/>
      <c r="AN212" s="55">
        <f t="shared" si="40"/>
        <v>0</v>
      </c>
      <c r="AO212" s="106">
        <f t="shared" si="41"/>
        <v>0</v>
      </c>
      <c r="AQ212" s="33">
        <v>0</v>
      </c>
    </row>
    <row r="213" spans="1:43" s="33" customFormat="1" ht="20.399999999999999">
      <c r="A213" s="38"/>
      <c r="B213" s="69" t="s">
        <v>293</v>
      </c>
      <c r="C213" s="40"/>
      <c r="D213" s="40"/>
      <c r="E213" s="40"/>
      <c r="F213" s="40"/>
      <c r="G213" s="66"/>
      <c r="H213" s="54"/>
      <c r="I213" s="38"/>
      <c r="J213" s="40"/>
      <c r="K213" s="66"/>
      <c r="L213" s="55">
        <f t="shared" si="27"/>
        <v>0</v>
      </c>
      <c r="M213" s="38"/>
      <c r="N213" s="40"/>
      <c r="O213" s="66"/>
      <c r="P213" s="55">
        <f t="shared" si="35"/>
        <v>0</v>
      </c>
      <c r="Q213" s="38"/>
      <c r="R213" s="40"/>
      <c r="S213" s="66"/>
      <c r="T213" s="55">
        <f t="shared" si="36"/>
        <v>0</v>
      </c>
      <c r="U213" s="38"/>
      <c r="V213" s="40"/>
      <c r="W213" s="66"/>
      <c r="X213" s="55">
        <f t="shared" si="42"/>
        <v>0</v>
      </c>
      <c r="Y213" s="38"/>
      <c r="Z213" s="40"/>
      <c r="AA213" s="66"/>
      <c r="AB213" s="55">
        <f t="shared" si="37"/>
        <v>0</v>
      </c>
      <c r="AC213" s="38"/>
      <c r="AD213" s="40"/>
      <c r="AE213" s="66"/>
      <c r="AF213" s="55">
        <f t="shared" si="38"/>
        <v>0</v>
      </c>
      <c r="AG213" s="38"/>
      <c r="AH213" s="40"/>
      <c r="AI213" s="66"/>
      <c r="AJ213" s="55">
        <f t="shared" si="39"/>
        <v>0</v>
      </c>
      <c r="AK213" s="38"/>
      <c r="AL213" s="40"/>
      <c r="AM213" s="66"/>
      <c r="AN213" s="55">
        <f t="shared" si="40"/>
        <v>0</v>
      </c>
      <c r="AO213" s="106">
        <f t="shared" si="41"/>
        <v>0</v>
      </c>
      <c r="AQ213" s="33">
        <v>0</v>
      </c>
    </row>
    <row r="214" spans="1:43" s="33" customFormat="1" ht="10.199999999999999">
      <c r="A214" s="38"/>
      <c r="B214" s="51"/>
      <c r="C214" s="40"/>
      <c r="D214" s="40"/>
      <c r="E214" s="40"/>
      <c r="F214" s="40"/>
      <c r="G214" s="66"/>
      <c r="H214" s="54"/>
      <c r="I214" s="38"/>
      <c r="J214" s="40"/>
      <c r="K214" s="66"/>
      <c r="L214" s="55">
        <f t="shared" ref="L214:L237" si="43">I214*J214*K214</f>
        <v>0</v>
      </c>
      <c r="M214" s="40"/>
      <c r="N214" s="40"/>
      <c r="O214" s="66"/>
      <c r="P214" s="55">
        <f t="shared" si="35"/>
        <v>0</v>
      </c>
      <c r="Q214" s="38"/>
      <c r="R214" s="40"/>
      <c r="S214" s="66"/>
      <c r="T214" s="55">
        <f t="shared" si="36"/>
        <v>0</v>
      </c>
      <c r="U214" s="38"/>
      <c r="V214" s="40"/>
      <c r="W214" s="66"/>
      <c r="X214" s="55">
        <f t="shared" si="42"/>
        <v>0</v>
      </c>
      <c r="Y214" s="38"/>
      <c r="Z214" s="40"/>
      <c r="AA214" s="66"/>
      <c r="AB214" s="55">
        <f t="shared" si="37"/>
        <v>0</v>
      </c>
      <c r="AC214" s="38"/>
      <c r="AD214" s="40"/>
      <c r="AE214" s="66"/>
      <c r="AF214" s="55">
        <f t="shared" si="38"/>
        <v>0</v>
      </c>
      <c r="AG214" s="38"/>
      <c r="AH214" s="40"/>
      <c r="AI214" s="66"/>
      <c r="AJ214" s="55">
        <f t="shared" si="39"/>
        <v>0</v>
      </c>
      <c r="AK214" s="40"/>
      <c r="AL214" s="40"/>
      <c r="AM214" s="66"/>
      <c r="AN214" s="55">
        <f t="shared" si="40"/>
        <v>0</v>
      </c>
      <c r="AO214" s="106">
        <f t="shared" si="41"/>
        <v>0</v>
      </c>
      <c r="AQ214" s="33">
        <v>0</v>
      </c>
    </row>
    <row r="215" spans="1:43" s="33" customFormat="1" ht="10.199999999999999">
      <c r="A215" s="38"/>
      <c r="B215" s="51"/>
      <c r="C215" s="40"/>
      <c r="D215" s="40"/>
      <c r="E215" s="40"/>
      <c r="F215" s="40"/>
      <c r="G215" s="66"/>
      <c r="H215" s="54"/>
      <c r="I215" s="38"/>
      <c r="J215" s="40"/>
      <c r="K215" s="66"/>
      <c r="L215" s="55">
        <f t="shared" si="43"/>
        <v>0</v>
      </c>
      <c r="M215" s="40"/>
      <c r="N215" s="40"/>
      <c r="O215" s="66"/>
      <c r="P215" s="55">
        <f t="shared" si="35"/>
        <v>0</v>
      </c>
      <c r="Q215" s="38"/>
      <c r="R215" s="40"/>
      <c r="S215" s="66"/>
      <c r="T215" s="55">
        <f t="shared" si="36"/>
        <v>0</v>
      </c>
      <c r="U215" s="38"/>
      <c r="V215" s="40"/>
      <c r="W215" s="66"/>
      <c r="X215" s="55">
        <f t="shared" si="42"/>
        <v>0</v>
      </c>
      <c r="Y215" s="38"/>
      <c r="Z215" s="40"/>
      <c r="AA215" s="66"/>
      <c r="AB215" s="55">
        <f t="shared" si="37"/>
        <v>0</v>
      </c>
      <c r="AC215" s="38"/>
      <c r="AD215" s="40"/>
      <c r="AE215" s="66"/>
      <c r="AF215" s="55">
        <f t="shared" si="38"/>
        <v>0</v>
      </c>
      <c r="AG215" s="38"/>
      <c r="AH215" s="40"/>
      <c r="AI215" s="66"/>
      <c r="AJ215" s="55">
        <f t="shared" si="39"/>
        <v>0</v>
      </c>
      <c r="AK215" s="40"/>
      <c r="AL215" s="40"/>
      <c r="AM215" s="66"/>
      <c r="AN215" s="55">
        <f t="shared" si="40"/>
        <v>0</v>
      </c>
      <c r="AO215" s="106">
        <f t="shared" si="41"/>
        <v>0</v>
      </c>
      <c r="AQ215" s="33">
        <v>0</v>
      </c>
    </row>
    <row r="216" spans="1:43" s="33" customFormat="1" ht="10.199999999999999">
      <c r="A216" s="38"/>
      <c r="B216" s="51"/>
      <c r="C216" s="40"/>
      <c r="D216" s="40"/>
      <c r="E216" s="40"/>
      <c r="F216" s="40"/>
      <c r="G216" s="66"/>
      <c r="H216" s="54"/>
      <c r="I216" s="38"/>
      <c r="J216" s="40"/>
      <c r="K216" s="66"/>
      <c r="L216" s="55">
        <f t="shared" si="43"/>
        <v>0</v>
      </c>
      <c r="M216" s="40"/>
      <c r="N216" s="40"/>
      <c r="O216" s="31"/>
      <c r="P216" s="55">
        <f t="shared" si="35"/>
        <v>0</v>
      </c>
      <c r="Q216" s="38"/>
      <c r="R216" s="40"/>
      <c r="S216" s="66"/>
      <c r="T216" s="55">
        <f t="shared" si="36"/>
        <v>0</v>
      </c>
      <c r="U216" s="38"/>
      <c r="V216" s="40"/>
      <c r="W216" s="66"/>
      <c r="X216" s="55">
        <f t="shared" si="42"/>
        <v>0</v>
      </c>
      <c r="Y216" s="38"/>
      <c r="Z216" s="40"/>
      <c r="AA216" s="66"/>
      <c r="AB216" s="55">
        <f t="shared" si="37"/>
        <v>0</v>
      </c>
      <c r="AC216" s="38"/>
      <c r="AD216" s="40"/>
      <c r="AE216" s="66"/>
      <c r="AF216" s="55">
        <f t="shared" si="38"/>
        <v>0</v>
      </c>
      <c r="AG216" s="38"/>
      <c r="AH216" s="40"/>
      <c r="AI216" s="66"/>
      <c r="AJ216" s="55">
        <f t="shared" si="39"/>
        <v>0</v>
      </c>
      <c r="AK216" s="40"/>
      <c r="AL216" s="40"/>
      <c r="AM216" s="66"/>
      <c r="AN216" s="55">
        <f t="shared" si="40"/>
        <v>0</v>
      </c>
      <c r="AO216" s="106">
        <f t="shared" si="41"/>
        <v>0</v>
      </c>
      <c r="AQ216" s="33">
        <v>0</v>
      </c>
    </row>
    <row r="217" spans="1:43" s="33" customFormat="1" ht="10.199999999999999">
      <c r="A217" s="38"/>
      <c r="B217" s="51"/>
      <c r="C217" s="40"/>
      <c r="D217" s="40"/>
      <c r="E217" s="40"/>
      <c r="F217" s="40"/>
      <c r="G217" s="66"/>
      <c r="H217" s="54"/>
      <c r="I217" s="38"/>
      <c r="J217" s="40"/>
      <c r="K217" s="66"/>
      <c r="L217" s="55">
        <f t="shared" si="43"/>
        <v>0</v>
      </c>
      <c r="M217" s="38"/>
      <c r="N217" s="40"/>
      <c r="O217" s="66"/>
      <c r="P217" s="55">
        <f t="shared" si="35"/>
        <v>0</v>
      </c>
      <c r="Q217" s="40"/>
      <c r="R217" s="40"/>
      <c r="S217" s="66"/>
      <c r="T217" s="55">
        <f t="shared" si="36"/>
        <v>0</v>
      </c>
      <c r="U217" s="38"/>
      <c r="V217" s="40"/>
      <c r="W217" s="66"/>
      <c r="X217" s="55">
        <f t="shared" si="42"/>
        <v>0</v>
      </c>
      <c r="Y217" s="38"/>
      <c r="Z217" s="40"/>
      <c r="AA217" s="66"/>
      <c r="AB217" s="55">
        <f t="shared" si="37"/>
        <v>0</v>
      </c>
      <c r="AC217" s="38"/>
      <c r="AD217" s="40"/>
      <c r="AE217" s="66"/>
      <c r="AF217" s="55">
        <f t="shared" si="38"/>
        <v>0</v>
      </c>
      <c r="AG217" s="38"/>
      <c r="AH217" s="40"/>
      <c r="AI217" s="66"/>
      <c r="AJ217" s="55">
        <f t="shared" si="39"/>
        <v>0</v>
      </c>
      <c r="AK217" s="38"/>
      <c r="AL217" s="40"/>
      <c r="AM217" s="66"/>
      <c r="AN217" s="55">
        <f t="shared" si="40"/>
        <v>0</v>
      </c>
      <c r="AO217" s="106">
        <f t="shared" si="41"/>
        <v>0</v>
      </c>
      <c r="AQ217" s="33">
        <v>0</v>
      </c>
    </row>
    <row r="218" spans="1:43" s="33" customFormat="1" ht="10.199999999999999">
      <c r="A218" s="38"/>
      <c r="B218" s="51"/>
      <c r="C218" s="40"/>
      <c r="D218" s="40"/>
      <c r="E218" s="40"/>
      <c r="F218" s="40"/>
      <c r="G218" s="66"/>
      <c r="H218" s="54"/>
      <c r="I218" s="38"/>
      <c r="J218" s="40"/>
      <c r="K218" s="66"/>
      <c r="L218" s="55">
        <f t="shared" si="43"/>
        <v>0</v>
      </c>
      <c r="M218" s="38"/>
      <c r="N218" s="40"/>
      <c r="O218" s="66"/>
      <c r="P218" s="55">
        <f t="shared" si="35"/>
        <v>0</v>
      </c>
      <c r="Q218" s="40"/>
      <c r="R218" s="40"/>
      <c r="S218" s="31"/>
      <c r="T218" s="55">
        <f t="shared" si="36"/>
        <v>0</v>
      </c>
      <c r="U218" s="38"/>
      <c r="V218" s="40"/>
      <c r="W218" s="66"/>
      <c r="X218" s="55">
        <f t="shared" si="42"/>
        <v>0</v>
      </c>
      <c r="Y218" s="38"/>
      <c r="Z218" s="40"/>
      <c r="AA218" s="66"/>
      <c r="AB218" s="55">
        <f t="shared" si="37"/>
        <v>0</v>
      </c>
      <c r="AC218" s="38"/>
      <c r="AD218" s="40"/>
      <c r="AE218" s="66"/>
      <c r="AF218" s="55">
        <f t="shared" si="38"/>
        <v>0</v>
      </c>
      <c r="AG218" s="38"/>
      <c r="AH218" s="40"/>
      <c r="AI218" s="66"/>
      <c r="AJ218" s="55">
        <f t="shared" si="39"/>
        <v>0</v>
      </c>
      <c r="AK218" s="38"/>
      <c r="AL218" s="40"/>
      <c r="AM218" s="66"/>
      <c r="AN218" s="55">
        <f t="shared" si="40"/>
        <v>0</v>
      </c>
      <c r="AO218" s="106">
        <f t="shared" si="41"/>
        <v>0</v>
      </c>
      <c r="AQ218" s="33">
        <v>0</v>
      </c>
    </row>
    <row r="219" spans="1:43" s="33" customFormat="1" ht="10.199999999999999">
      <c r="A219" s="38"/>
      <c r="B219" s="127"/>
      <c r="C219" s="40"/>
      <c r="D219" s="40"/>
      <c r="E219" s="40"/>
      <c r="F219" s="40"/>
      <c r="G219" s="66"/>
      <c r="H219" s="54"/>
      <c r="I219" s="38"/>
      <c r="J219" s="40"/>
      <c r="K219" s="66"/>
      <c r="L219" s="55">
        <f t="shared" si="43"/>
        <v>0</v>
      </c>
      <c r="M219" s="38"/>
      <c r="N219" s="40"/>
      <c r="O219" s="66"/>
      <c r="P219" s="55">
        <f t="shared" si="35"/>
        <v>0</v>
      </c>
      <c r="Q219" s="38"/>
      <c r="R219" s="40"/>
      <c r="S219" s="66"/>
      <c r="T219" s="55">
        <f t="shared" si="36"/>
        <v>0</v>
      </c>
      <c r="U219" s="40"/>
      <c r="V219" s="40"/>
      <c r="W219" s="66"/>
      <c r="X219" s="55">
        <f t="shared" si="42"/>
        <v>0</v>
      </c>
      <c r="Y219" s="38"/>
      <c r="Z219" s="40"/>
      <c r="AA219" s="66"/>
      <c r="AB219" s="55">
        <f t="shared" si="37"/>
        <v>0</v>
      </c>
      <c r="AC219" s="38"/>
      <c r="AD219" s="40"/>
      <c r="AE219" s="66"/>
      <c r="AF219" s="55">
        <f t="shared" si="38"/>
        <v>0</v>
      </c>
      <c r="AG219" s="38"/>
      <c r="AH219" s="40"/>
      <c r="AI219" s="66"/>
      <c r="AJ219" s="55">
        <f t="shared" si="39"/>
        <v>0</v>
      </c>
      <c r="AK219" s="38"/>
      <c r="AL219" s="40"/>
      <c r="AM219" s="66"/>
      <c r="AN219" s="55">
        <f t="shared" si="40"/>
        <v>0</v>
      </c>
      <c r="AO219" s="106">
        <f t="shared" si="41"/>
        <v>0</v>
      </c>
      <c r="AQ219" s="33">
        <v>0</v>
      </c>
    </row>
    <row r="220" spans="1:43" s="33" customFormat="1" ht="26.25" customHeight="1">
      <c r="A220" s="38"/>
      <c r="B220" s="127"/>
      <c r="C220" s="40"/>
      <c r="D220" s="40"/>
      <c r="E220" s="40"/>
      <c r="F220" s="40"/>
      <c r="G220" s="66"/>
      <c r="H220" s="54"/>
      <c r="I220" s="38"/>
      <c r="J220" s="40"/>
      <c r="K220" s="66"/>
      <c r="L220" s="55">
        <f t="shared" si="43"/>
        <v>0</v>
      </c>
      <c r="M220" s="38"/>
      <c r="N220" s="40"/>
      <c r="O220" s="66"/>
      <c r="P220" s="55">
        <f t="shared" si="35"/>
        <v>0</v>
      </c>
      <c r="Q220" s="38"/>
      <c r="R220" s="40"/>
      <c r="S220" s="66"/>
      <c r="T220" s="55">
        <f t="shared" si="36"/>
        <v>0</v>
      </c>
      <c r="U220" s="40"/>
      <c r="V220" s="40"/>
      <c r="W220" s="40"/>
      <c r="X220" s="55">
        <f t="shared" si="42"/>
        <v>0</v>
      </c>
      <c r="Y220" s="38"/>
      <c r="Z220" s="40"/>
      <c r="AA220" s="66"/>
      <c r="AB220" s="55">
        <f t="shared" si="37"/>
        <v>0</v>
      </c>
      <c r="AC220" s="38"/>
      <c r="AD220" s="40"/>
      <c r="AE220" s="66"/>
      <c r="AF220" s="55">
        <f t="shared" si="38"/>
        <v>0</v>
      </c>
      <c r="AG220" s="38"/>
      <c r="AH220" s="40"/>
      <c r="AI220" s="66"/>
      <c r="AJ220" s="55">
        <f t="shared" si="39"/>
        <v>0</v>
      </c>
      <c r="AK220" s="38"/>
      <c r="AL220" s="40"/>
      <c r="AM220" s="66"/>
      <c r="AN220" s="55">
        <f t="shared" si="40"/>
        <v>0</v>
      </c>
      <c r="AO220" s="106">
        <f t="shared" si="41"/>
        <v>0</v>
      </c>
      <c r="AQ220" s="33">
        <v>0</v>
      </c>
    </row>
    <row r="221" spans="1:43" s="33" customFormat="1" ht="10.199999999999999">
      <c r="A221" s="38"/>
      <c r="B221" s="127"/>
      <c r="C221" s="40"/>
      <c r="D221" s="40"/>
      <c r="E221" s="40"/>
      <c r="F221" s="40"/>
      <c r="G221" s="66"/>
      <c r="H221" s="54"/>
      <c r="I221" s="38"/>
      <c r="J221" s="40"/>
      <c r="K221" s="66"/>
      <c r="L221" s="55">
        <f t="shared" si="43"/>
        <v>0</v>
      </c>
      <c r="M221" s="38"/>
      <c r="N221" s="40"/>
      <c r="O221" s="66"/>
      <c r="P221" s="55">
        <f t="shared" si="35"/>
        <v>0</v>
      </c>
      <c r="Q221" s="38"/>
      <c r="R221" s="40"/>
      <c r="S221" s="66"/>
      <c r="T221" s="55">
        <f t="shared" si="36"/>
        <v>0</v>
      </c>
      <c r="U221" s="40"/>
      <c r="V221" s="40"/>
      <c r="W221" s="40"/>
      <c r="X221" s="55">
        <f t="shared" si="42"/>
        <v>0</v>
      </c>
      <c r="Y221" s="38"/>
      <c r="Z221" s="40"/>
      <c r="AA221" s="66"/>
      <c r="AB221" s="55">
        <f t="shared" si="37"/>
        <v>0</v>
      </c>
      <c r="AC221" s="38"/>
      <c r="AD221" s="40"/>
      <c r="AE221" s="66"/>
      <c r="AF221" s="55">
        <f t="shared" si="38"/>
        <v>0</v>
      </c>
      <c r="AG221" s="38"/>
      <c r="AH221" s="40"/>
      <c r="AI221" s="66"/>
      <c r="AJ221" s="55">
        <f t="shared" si="39"/>
        <v>0</v>
      </c>
      <c r="AK221" s="38"/>
      <c r="AL221" s="40"/>
      <c r="AM221" s="66"/>
      <c r="AN221" s="55">
        <f t="shared" si="40"/>
        <v>0</v>
      </c>
      <c r="AO221" s="106">
        <f t="shared" si="41"/>
        <v>0</v>
      </c>
      <c r="AQ221" s="33">
        <v>0</v>
      </c>
    </row>
    <row r="222" spans="1:43" s="33" customFormat="1" ht="10.199999999999999">
      <c r="A222" s="38"/>
      <c r="B222" s="51"/>
      <c r="C222" s="40"/>
      <c r="D222" s="40"/>
      <c r="E222" s="40"/>
      <c r="F222" s="40"/>
      <c r="G222" s="66"/>
      <c r="H222" s="54"/>
      <c r="I222" s="38"/>
      <c r="J222" s="40"/>
      <c r="K222" s="66"/>
      <c r="L222" s="55">
        <f t="shared" si="43"/>
        <v>0</v>
      </c>
      <c r="M222" s="38"/>
      <c r="N222" s="40"/>
      <c r="O222" s="66"/>
      <c r="P222" s="55">
        <f t="shared" si="35"/>
        <v>0</v>
      </c>
      <c r="Q222" s="38"/>
      <c r="R222" s="40"/>
      <c r="S222" s="66"/>
      <c r="T222" s="55">
        <f t="shared" si="36"/>
        <v>0</v>
      </c>
      <c r="U222" s="38"/>
      <c r="V222" s="40"/>
      <c r="W222" s="66"/>
      <c r="X222" s="55">
        <f t="shared" si="42"/>
        <v>0</v>
      </c>
      <c r="Y222" s="40"/>
      <c r="Z222" s="40"/>
      <c r="AA222" s="66"/>
      <c r="AB222" s="55">
        <f t="shared" si="37"/>
        <v>0</v>
      </c>
      <c r="AC222" s="38"/>
      <c r="AD222" s="40"/>
      <c r="AE222" s="66"/>
      <c r="AF222" s="55">
        <f t="shared" si="38"/>
        <v>0</v>
      </c>
      <c r="AG222" s="38"/>
      <c r="AH222" s="40"/>
      <c r="AI222" s="66"/>
      <c r="AJ222" s="55">
        <f t="shared" si="39"/>
        <v>0</v>
      </c>
      <c r="AK222" s="38"/>
      <c r="AL222" s="40"/>
      <c r="AM222" s="66"/>
      <c r="AN222" s="55">
        <f t="shared" si="40"/>
        <v>0</v>
      </c>
      <c r="AO222" s="106">
        <f t="shared" si="41"/>
        <v>0</v>
      </c>
      <c r="AQ222" s="33">
        <v>0</v>
      </c>
    </row>
    <row r="223" spans="1:43" s="33" customFormat="1" ht="10.199999999999999">
      <c r="A223" s="38"/>
      <c r="B223" s="51"/>
      <c r="C223" s="40"/>
      <c r="D223" s="40"/>
      <c r="E223" s="40"/>
      <c r="F223" s="40"/>
      <c r="G223" s="66"/>
      <c r="H223" s="54"/>
      <c r="I223" s="38"/>
      <c r="J223" s="40"/>
      <c r="K223" s="66"/>
      <c r="L223" s="55">
        <f t="shared" si="43"/>
        <v>0</v>
      </c>
      <c r="M223" s="38"/>
      <c r="N223" s="40"/>
      <c r="O223" s="66"/>
      <c r="P223" s="55">
        <f t="shared" si="35"/>
        <v>0</v>
      </c>
      <c r="Q223" s="38"/>
      <c r="R223" s="40"/>
      <c r="S223" s="66"/>
      <c r="T223" s="55">
        <f t="shared" si="36"/>
        <v>0</v>
      </c>
      <c r="U223" s="38"/>
      <c r="V223" s="40"/>
      <c r="W223" s="66"/>
      <c r="X223" s="55">
        <f t="shared" si="42"/>
        <v>0</v>
      </c>
      <c r="Y223" s="40"/>
      <c r="Z223" s="40"/>
      <c r="AA223" s="66"/>
      <c r="AB223" s="55">
        <f t="shared" si="37"/>
        <v>0</v>
      </c>
      <c r="AC223" s="38"/>
      <c r="AD223" s="40"/>
      <c r="AE223" s="66"/>
      <c r="AF223" s="55">
        <f t="shared" si="38"/>
        <v>0</v>
      </c>
      <c r="AG223" s="38"/>
      <c r="AH223" s="40"/>
      <c r="AI223" s="66"/>
      <c r="AJ223" s="55">
        <f t="shared" si="39"/>
        <v>0</v>
      </c>
      <c r="AK223" s="38"/>
      <c r="AL223" s="40"/>
      <c r="AM223" s="66"/>
      <c r="AN223" s="55">
        <f t="shared" si="40"/>
        <v>0</v>
      </c>
      <c r="AO223" s="106">
        <f t="shared" si="41"/>
        <v>0</v>
      </c>
      <c r="AQ223" s="33">
        <v>0</v>
      </c>
    </row>
    <row r="224" spans="1:43" s="33" customFormat="1" ht="10.199999999999999">
      <c r="A224" s="38"/>
      <c r="B224" s="51"/>
      <c r="C224" s="40"/>
      <c r="D224" s="40"/>
      <c r="E224" s="40"/>
      <c r="F224" s="40"/>
      <c r="G224" s="66"/>
      <c r="H224" s="54"/>
      <c r="I224" s="38"/>
      <c r="J224" s="40"/>
      <c r="K224" s="66"/>
      <c r="L224" s="55">
        <f t="shared" si="43"/>
        <v>0</v>
      </c>
      <c r="M224" s="38"/>
      <c r="N224" s="40"/>
      <c r="O224" s="66"/>
      <c r="P224" s="55">
        <f t="shared" si="35"/>
        <v>0</v>
      </c>
      <c r="Q224" s="38"/>
      <c r="R224" s="40"/>
      <c r="S224" s="66"/>
      <c r="T224" s="55">
        <f t="shared" si="36"/>
        <v>0</v>
      </c>
      <c r="U224" s="38"/>
      <c r="V224" s="40"/>
      <c r="W224" s="66"/>
      <c r="X224" s="55">
        <f t="shared" si="42"/>
        <v>0</v>
      </c>
      <c r="Y224" s="40"/>
      <c r="Z224" s="40"/>
      <c r="AA224" s="31"/>
      <c r="AB224" s="55">
        <f t="shared" si="37"/>
        <v>0</v>
      </c>
      <c r="AC224" s="38"/>
      <c r="AD224" s="40"/>
      <c r="AE224" s="66"/>
      <c r="AF224" s="55">
        <f t="shared" si="38"/>
        <v>0</v>
      </c>
      <c r="AG224" s="38"/>
      <c r="AH224" s="40"/>
      <c r="AI224" s="66"/>
      <c r="AJ224" s="55">
        <f t="shared" si="39"/>
        <v>0</v>
      </c>
      <c r="AK224" s="38"/>
      <c r="AL224" s="40"/>
      <c r="AM224" s="66"/>
      <c r="AN224" s="55">
        <f t="shared" si="40"/>
        <v>0</v>
      </c>
      <c r="AO224" s="106">
        <f t="shared" si="41"/>
        <v>0</v>
      </c>
      <c r="AQ224" s="33">
        <v>0</v>
      </c>
    </row>
    <row r="225" spans="1:43" s="33" customFormat="1" ht="10.199999999999999">
      <c r="A225" s="38"/>
      <c r="B225" s="51"/>
      <c r="C225" s="40"/>
      <c r="D225" s="40"/>
      <c r="E225" s="40"/>
      <c r="F225" s="40"/>
      <c r="G225" s="66"/>
      <c r="H225" s="54"/>
      <c r="I225" s="38"/>
      <c r="J225" s="40"/>
      <c r="K225" s="66"/>
      <c r="L225" s="55">
        <f t="shared" si="43"/>
        <v>0</v>
      </c>
      <c r="M225" s="38"/>
      <c r="N225" s="40"/>
      <c r="O225" s="66"/>
      <c r="P225" s="55">
        <f t="shared" si="35"/>
        <v>0</v>
      </c>
      <c r="Q225" s="38"/>
      <c r="R225" s="40"/>
      <c r="S225" s="66"/>
      <c r="T225" s="55">
        <f t="shared" si="36"/>
        <v>0</v>
      </c>
      <c r="U225" s="38"/>
      <c r="V225" s="40"/>
      <c r="W225" s="66"/>
      <c r="X225" s="55">
        <f t="shared" si="42"/>
        <v>0</v>
      </c>
      <c r="Y225" s="63"/>
      <c r="Z225" s="40"/>
      <c r="AA225" s="66"/>
      <c r="AB225" s="55">
        <f t="shared" si="37"/>
        <v>0</v>
      </c>
      <c r="AC225" s="40"/>
      <c r="AD225" s="40"/>
      <c r="AE225" s="31"/>
      <c r="AF225" s="55">
        <f t="shared" si="38"/>
        <v>0</v>
      </c>
      <c r="AG225" s="38"/>
      <c r="AH225" s="40"/>
      <c r="AI225" s="66"/>
      <c r="AJ225" s="55">
        <f t="shared" si="39"/>
        <v>0</v>
      </c>
      <c r="AK225" s="38"/>
      <c r="AL225" s="40"/>
      <c r="AM225" s="66"/>
      <c r="AN225" s="55">
        <f t="shared" si="40"/>
        <v>0</v>
      </c>
      <c r="AO225" s="106">
        <f t="shared" si="41"/>
        <v>0</v>
      </c>
      <c r="AQ225" s="33">
        <v>0</v>
      </c>
    </row>
    <row r="226" spans="1:43" s="33" customFormat="1" ht="10.199999999999999">
      <c r="A226" s="38"/>
      <c r="B226" s="51"/>
      <c r="C226" s="40"/>
      <c r="D226" s="40"/>
      <c r="E226" s="40"/>
      <c r="F226" s="40"/>
      <c r="G226" s="66"/>
      <c r="H226" s="54"/>
      <c r="I226" s="38"/>
      <c r="J226" s="40"/>
      <c r="K226" s="66"/>
      <c r="L226" s="55">
        <f t="shared" si="43"/>
        <v>0</v>
      </c>
      <c r="M226" s="38"/>
      <c r="N226" s="40"/>
      <c r="O226" s="66"/>
      <c r="P226" s="55">
        <f t="shared" si="35"/>
        <v>0</v>
      </c>
      <c r="Q226" s="38"/>
      <c r="R226" s="40"/>
      <c r="S226" s="66"/>
      <c r="T226" s="55">
        <f t="shared" si="36"/>
        <v>0</v>
      </c>
      <c r="U226" s="38"/>
      <c r="V226" s="40"/>
      <c r="W226" s="66"/>
      <c r="X226" s="55">
        <f t="shared" si="42"/>
        <v>0</v>
      </c>
      <c r="Y226" s="63"/>
      <c r="Z226" s="40"/>
      <c r="AA226" s="66"/>
      <c r="AB226" s="55">
        <f t="shared" si="37"/>
        <v>0</v>
      </c>
      <c r="AC226" s="40"/>
      <c r="AD226" s="40"/>
      <c r="AE226" s="66"/>
      <c r="AF226" s="55">
        <f t="shared" si="38"/>
        <v>0</v>
      </c>
      <c r="AG226" s="38"/>
      <c r="AH226" s="40"/>
      <c r="AI226" s="66"/>
      <c r="AJ226" s="55">
        <f t="shared" si="39"/>
        <v>0</v>
      </c>
      <c r="AK226" s="38"/>
      <c r="AL226" s="40"/>
      <c r="AM226" s="66"/>
      <c r="AN226" s="55">
        <f t="shared" si="40"/>
        <v>0</v>
      </c>
      <c r="AO226" s="106">
        <f t="shared" si="41"/>
        <v>0</v>
      </c>
      <c r="AQ226" s="33">
        <v>0</v>
      </c>
    </row>
    <row r="227" spans="1:43" s="33" customFormat="1" ht="10.199999999999999">
      <c r="A227" s="38"/>
      <c r="B227" s="51"/>
      <c r="C227" s="40"/>
      <c r="D227" s="40"/>
      <c r="E227" s="40"/>
      <c r="F227" s="40"/>
      <c r="G227" s="66"/>
      <c r="H227" s="54"/>
      <c r="I227" s="38"/>
      <c r="J227" s="40"/>
      <c r="K227" s="66"/>
      <c r="L227" s="55">
        <f t="shared" si="43"/>
        <v>0</v>
      </c>
      <c r="M227" s="38"/>
      <c r="N227" s="40"/>
      <c r="O227" s="66"/>
      <c r="P227" s="55">
        <f t="shared" si="35"/>
        <v>0</v>
      </c>
      <c r="Q227" s="38"/>
      <c r="R227" s="40"/>
      <c r="S227" s="66"/>
      <c r="T227" s="55">
        <f t="shared" si="36"/>
        <v>0</v>
      </c>
      <c r="U227" s="38"/>
      <c r="V227" s="40"/>
      <c r="W227" s="66"/>
      <c r="X227" s="55">
        <f t="shared" si="42"/>
        <v>0</v>
      </c>
      <c r="Y227" s="63"/>
      <c r="Z227" s="40"/>
      <c r="AA227" s="66"/>
      <c r="AB227" s="55">
        <f t="shared" si="37"/>
        <v>0</v>
      </c>
      <c r="AC227" s="40"/>
      <c r="AD227" s="40"/>
      <c r="AE227" s="31"/>
      <c r="AF227" s="55">
        <f t="shared" si="38"/>
        <v>0</v>
      </c>
      <c r="AG227" s="38"/>
      <c r="AH227" s="40"/>
      <c r="AI227" s="66"/>
      <c r="AJ227" s="55">
        <f t="shared" si="39"/>
        <v>0</v>
      </c>
      <c r="AK227" s="38"/>
      <c r="AL227" s="40"/>
      <c r="AM227" s="66"/>
      <c r="AN227" s="55">
        <f t="shared" si="40"/>
        <v>0</v>
      </c>
      <c r="AO227" s="106">
        <f t="shared" si="41"/>
        <v>0</v>
      </c>
      <c r="AQ227" s="33">
        <v>0</v>
      </c>
    </row>
    <row r="228" spans="1:43" s="33" customFormat="1" ht="10.199999999999999">
      <c r="A228" s="38"/>
      <c r="B228" s="69"/>
      <c r="C228" s="40"/>
      <c r="D228" s="40"/>
      <c r="E228" s="40"/>
      <c r="F228" s="40"/>
      <c r="G228" s="66"/>
      <c r="H228" s="54"/>
      <c r="I228" s="38"/>
      <c r="J228" s="40"/>
      <c r="K228" s="66"/>
      <c r="L228" s="55">
        <f t="shared" si="43"/>
        <v>0</v>
      </c>
      <c r="M228" s="38"/>
      <c r="N228" s="40"/>
      <c r="O228" s="66"/>
      <c r="P228" s="55">
        <f t="shared" si="35"/>
        <v>0</v>
      </c>
      <c r="Q228" s="38"/>
      <c r="R228" s="40"/>
      <c r="S228" s="66"/>
      <c r="T228" s="55">
        <f t="shared" si="36"/>
        <v>0</v>
      </c>
      <c r="U228" s="38"/>
      <c r="V228" s="40"/>
      <c r="W228" s="66"/>
      <c r="X228" s="55">
        <f t="shared" si="42"/>
        <v>0</v>
      </c>
      <c r="Y228" s="38"/>
      <c r="Z228" s="40"/>
      <c r="AA228" s="66"/>
      <c r="AB228" s="55">
        <f t="shared" si="37"/>
        <v>0</v>
      </c>
      <c r="AC228" s="38"/>
      <c r="AD228" s="40"/>
      <c r="AE228" s="66"/>
      <c r="AF228" s="55">
        <f t="shared" si="38"/>
        <v>0</v>
      </c>
      <c r="AG228" s="38"/>
      <c r="AH228" s="40"/>
      <c r="AI228" s="66"/>
      <c r="AJ228" s="55">
        <f t="shared" si="39"/>
        <v>0</v>
      </c>
      <c r="AK228" s="38"/>
      <c r="AL228" s="40"/>
      <c r="AM228" s="66"/>
      <c r="AN228" s="55">
        <f t="shared" si="40"/>
        <v>0</v>
      </c>
      <c r="AO228" s="106">
        <f t="shared" si="41"/>
        <v>0</v>
      </c>
      <c r="AQ228" s="33">
        <v>0</v>
      </c>
    </row>
    <row r="229" spans="1:43" s="33" customFormat="1" ht="10.199999999999999">
      <c r="A229" s="38"/>
      <c r="B229" s="51"/>
      <c r="C229" s="40"/>
      <c r="D229" s="40"/>
      <c r="E229" s="40"/>
      <c r="F229" s="40"/>
      <c r="G229" s="66"/>
      <c r="H229" s="54"/>
      <c r="I229" s="38"/>
      <c r="J229" s="40"/>
      <c r="K229" s="66"/>
      <c r="L229" s="55">
        <f t="shared" si="43"/>
        <v>0</v>
      </c>
      <c r="M229" s="38"/>
      <c r="N229" s="40"/>
      <c r="O229" s="66"/>
      <c r="P229" s="55">
        <f t="shared" si="35"/>
        <v>0</v>
      </c>
      <c r="Q229" s="38"/>
      <c r="R229" s="40"/>
      <c r="S229" s="66"/>
      <c r="T229" s="55">
        <f t="shared" si="36"/>
        <v>0</v>
      </c>
      <c r="U229" s="38"/>
      <c r="V229" s="40"/>
      <c r="W229" s="66"/>
      <c r="X229" s="55">
        <f t="shared" si="42"/>
        <v>0</v>
      </c>
      <c r="Y229" s="38"/>
      <c r="Z229" s="40"/>
      <c r="AA229" s="66"/>
      <c r="AB229" s="55">
        <f t="shared" si="37"/>
        <v>0</v>
      </c>
      <c r="AC229" s="38"/>
      <c r="AD229" s="40"/>
      <c r="AE229" s="66"/>
      <c r="AF229" s="55">
        <f t="shared" si="38"/>
        <v>0</v>
      </c>
      <c r="AG229" s="40"/>
      <c r="AH229" s="40"/>
      <c r="AI229" s="66"/>
      <c r="AJ229" s="55">
        <f t="shared" si="39"/>
        <v>0</v>
      </c>
      <c r="AK229" s="38"/>
      <c r="AL229" s="40"/>
      <c r="AM229" s="66"/>
      <c r="AN229" s="55">
        <f t="shared" si="40"/>
        <v>0</v>
      </c>
      <c r="AO229" s="106">
        <f t="shared" si="41"/>
        <v>0</v>
      </c>
      <c r="AQ229" s="33">
        <v>0</v>
      </c>
    </row>
    <row r="230" spans="1:43" s="33" customFormat="1" ht="10.199999999999999">
      <c r="A230" s="38"/>
      <c r="B230" s="51"/>
      <c r="C230" s="40"/>
      <c r="D230" s="40"/>
      <c r="E230" s="40"/>
      <c r="F230" s="40"/>
      <c r="G230" s="66"/>
      <c r="H230" s="54"/>
      <c r="I230" s="38"/>
      <c r="J230" s="40"/>
      <c r="K230" s="66"/>
      <c r="L230" s="55">
        <f t="shared" si="43"/>
        <v>0</v>
      </c>
      <c r="M230" s="38"/>
      <c r="N230" s="40"/>
      <c r="O230" s="66"/>
      <c r="P230" s="55">
        <f t="shared" si="35"/>
        <v>0</v>
      </c>
      <c r="Q230" s="38"/>
      <c r="R230" s="40"/>
      <c r="S230" s="66"/>
      <c r="T230" s="55">
        <f t="shared" si="36"/>
        <v>0</v>
      </c>
      <c r="U230" s="38"/>
      <c r="V230" s="40"/>
      <c r="W230" s="66"/>
      <c r="X230" s="55">
        <f t="shared" si="42"/>
        <v>0</v>
      </c>
      <c r="Y230" s="38"/>
      <c r="Z230" s="40"/>
      <c r="AA230" s="66"/>
      <c r="AB230" s="55">
        <f t="shared" si="37"/>
        <v>0</v>
      </c>
      <c r="AC230" s="38"/>
      <c r="AD230" s="40"/>
      <c r="AE230" s="66"/>
      <c r="AF230" s="55">
        <f t="shared" si="38"/>
        <v>0</v>
      </c>
      <c r="AG230" s="40"/>
      <c r="AH230" s="40"/>
      <c r="AI230" s="66"/>
      <c r="AJ230" s="55">
        <f t="shared" si="39"/>
        <v>0</v>
      </c>
      <c r="AK230" s="38"/>
      <c r="AL230" s="40"/>
      <c r="AM230" s="66"/>
      <c r="AN230" s="55">
        <f t="shared" si="40"/>
        <v>0</v>
      </c>
      <c r="AO230" s="106">
        <f t="shared" si="41"/>
        <v>0</v>
      </c>
      <c r="AQ230" s="33">
        <v>0</v>
      </c>
    </row>
    <row r="231" spans="1:43" s="33" customFormat="1" ht="10.199999999999999">
      <c r="A231" s="38"/>
      <c r="B231" s="51"/>
      <c r="C231" s="40"/>
      <c r="D231" s="40"/>
      <c r="E231" s="40"/>
      <c r="F231" s="40"/>
      <c r="G231" s="66"/>
      <c r="H231" s="54"/>
      <c r="I231" s="38"/>
      <c r="J231" s="40"/>
      <c r="K231" s="66"/>
      <c r="L231" s="55">
        <f t="shared" si="43"/>
        <v>0</v>
      </c>
      <c r="M231" s="38"/>
      <c r="N231" s="40"/>
      <c r="O231" s="66"/>
      <c r="P231" s="55">
        <f t="shared" si="35"/>
        <v>0</v>
      </c>
      <c r="Q231" s="38"/>
      <c r="R231" s="40"/>
      <c r="S231" s="66"/>
      <c r="T231" s="55">
        <f t="shared" si="36"/>
        <v>0</v>
      </c>
      <c r="U231" s="38"/>
      <c r="V231" s="40"/>
      <c r="W231" s="66"/>
      <c r="X231" s="55">
        <f t="shared" si="42"/>
        <v>0</v>
      </c>
      <c r="Y231" s="38"/>
      <c r="Z231" s="40"/>
      <c r="AA231" s="66"/>
      <c r="AB231" s="55">
        <f t="shared" si="37"/>
        <v>0</v>
      </c>
      <c r="AC231" s="38"/>
      <c r="AD231" s="40"/>
      <c r="AE231" s="66"/>
      <c r="AF231" s="55">
        <f t="shared" si="38"/>
        <v>0</v>
      </c>
      <c r="AG231" s="40"/>
      <c r="AH231" s="40"/>
      <c r="AI231" s="66"/>
      <c r="AJ231" s="55">
        <f t="shared" si="39"/>
        <v>0</v>
      </c>
      <c r="AK231" s="38"/>
      <c r="AL231" s="40"/>
      <c r="AM231" s="66"/>
      <c r="AN231" s="55">
        <f t="shared" si="40"/>
        <v>0</v>
      </c>
      <c r="AO231" s="106">
        <f t="shared" si="41"/>
        <v>0</v>
      </c>
      <c r="AQ231" s="33">
        <v>0</v>
      </c>
    </row>
    <row r="232" spans="1:43" s="33" customFormat="1" ht="10.199999999999999">
      <c r="A232" s="38"/>
      <c r="B232" s="51"/>
      <c r="C232" s="40"/>
      <c r="D232" s="40"/>
      <c r="E232" s="40"/>
      <c r="F232" s="40"/>
      <c r="G232" s="66"/>
      <c r="H232" s="54"/>
      <c r="I232" s="38"/>
      <c r="J232" s="40"/>
      <c r="K232" s="66"/>
      <c r="L232" s="55">
        <f t="shared" si="43"/>
        <v>0</v>
      </c>
      <c r="M232" s="38"/>
      <c r="N232" s="40"/>
      <c r="O232" s="66"/>
      <c r="P232" s="55">
        <f t="shared" si="35"/>
        <v>0</v>
      </c>
      <c r="Q232" s="38"/>
      <c r="R232" s="40"/>
      <c r="S232" s="66"/>
      <c r="T232" s="55">
        <f t="shared" si="36"/>
        <v>0</v>
      </c>
      <c r="U232" s="38"/>
      <c r="V232" s="40"/>
      <c r="W232" s="66"/>
      <c r="X232" s="55">
        <f t="shared" si="42"/>
        <v>0</v>
      </c>
      <c r="Y232" s="38"/>
      <c r="Z232" s="40"/>
      <c r="AA232" s="66"/>
      <c r="AB232" s="55">
        <f t="shared" si="37"/>
        <v>0</v>
      </c>
      <c r="AC232" s="38"/>
      <c r="AD232" s="40"/>
      <c r="AE232" s="66"/>
      <c r="AF232" s="55">
        <f t="shared" si="38"/>
        <v>0</v>
      </c>
      <c r="AG232" s="40"/>
      <c r="AH232" s="40"/>
      <c r="AI232" s="66"/>
      <c r="AJ232" s="55">
        <f t="shared" si="39"/>
        <v>0</v>
      </c>
      <c r="AK232" s="38"/>
      <c r="AL232" s="40"/>
      <c r="AM232" s="66"/>
      <c r="AN232" s="55">
        <f t="shared" si="40"/>
        <v>0</v>
      </c>
      <c r="AO232" s="106">
        <f t="shared" si="41"/>
        <v>0</v>
      </c>
      <c r="AQ232" s="33">
        <v>0</v>
      </c>
    </row>
    <row r="233" spans="1:43" s="33" customFormat="1" ht="10.199999999999999">
      <c r="A233" s="38"/>
      <c r="B233" s="51"/>
      <c r="C233" s="40"/>
      <c r="D233" s="40"/>
      <c r="E233" s="40"/>
      <c r="F233" s="40"/>
      <c r="G233" s="66"/>
      <c r="H233" s="54"/>
      <c r="I233" s="38"/>
      <c r="J233" s="40"/>
      <c r="K233" s="66"/>
      <c r="L233" s="55">
        <f t="shared" si="43"/>
        <v>0</v>
      </c>
      <c r="M233" s="38"/>
      <c r="N233" s="40"/>
      <c r="O233" s="66"/>
      <c r="P233" s="55">
        <f t="shared" ref="P233:P238" si="44">M233*N233*O233</f>
        <v>0</v>
      </c>
      <c r="Q233" s="38"/>
      <c r="R233" s="40"/>
      <c r="S233" s="66"/>
      <c r="T233" s="55">
        <f t="shared" ref="T233:T238" si="45">Q233*R233*S233</f>
        <v>0</v>
      </c>
      <c r="U233" s="38"/>
      <c r="V233" s="40"/>
      <c r="W233" s="66"/>
      <c r="X233" s="55">
        <f t="shared" si="42"/>
        <v>0</v>
      </c>
      <c r="Y233" s="38"/>
      <c r="Z233" s="40"/>
      <c r="AA233" s="66"/>
      <c r="AB233" s="55">
        <f t="shared" ref="AB233:AB238" si="46">Y233*Z233*AA233</f>
        <v>0</v>
      </c>
      <c r="AC233" s="38"/>
      <c r="AD233" s="40"/>
      <c r="AE233" s="66"/>
      <c r="AF233" s="55">
        <f t="shared" ref="AF233:AF238" si="47">AC233*AD233*AE233</f>
        <v>0</v>
      </c>
      <c r="AG233" s="40"/>
      <c r="AH233" s="40"/>
      <c r="AI233" s="66"/>
      <c r="AJ233" s="55">
        <f t="shared" ref="AJ233:AJ238" si="48">AG233*AH233*AI233</f>
        <v>0</v>
      </c>
      <c r="AK233" s="38"/>
      <c r="AL233" s="40"/>
      <c r="AM233" s="66"/>
      <c r="AN233" s="55">
        <f t="shared" ref="AN233:AN238" si="49">AK233*AL233*AM233</f>
        <v>0</v>
      </c>
      <c r="AO233" s="106">
        <f t="shared" si="41"/>
        <v>0</v>
      </c>
      <c r="AQ233" s="33">
        <v>0</v>
      </c>
    </row>
    <row r="234" spans="1:43" s="33" customFormat="1" ht="10.199999999999999">
      <c r="A234" s="38"/>
      <c r="B234" s="51"/>
      <c r="C234" s="40"/>
      <c r="D234" s="40"/>
      <c r="E234" s="40"/>
      <c r="F234" s="40"/>
      <c r="G234" s="66"/>
      <c r="H234" s="54"/>
      <c r="I234" s="38"/>
      <c r="J234" s="40"/>
      <c r="K234" s="66"/>
      <c r="L234" s="55">
        <f t="shared" si="43"/>
        <v>0</v>
      </c>
      <c r="M234" s="38"/>
      <c r="N234" s="40"/>
      <c r="O234" s="66"/>
      <c r="P234" s="55">
        <f t="shared" si="44"/>
        <v>0</v>
      </c>
      <c r="Q234" s="38"/>
      <c r="R234" s="40"/>
      <c r="S234" s="66"/>
      <c r="T234" s="55">
        <f t="shared" si="45"/>
        <v>0</v>
      </c>
      <c r="U234" s="38"/>
      <c r="V234" s="40"/>
      <c r="W234" s="66"/>
      <c r="X234" s="55">
        <f t="shared" si="42"/>
        <v>0</v>
      </c>
      <c r="Y234" s="38"/>
      <c r="Z234" s="40"/>
      <c r="AA234" s="66"/>
      <c r="AB234" s="55">
        <f t="shared" si="46"/>
        <v>0</v>
      </c>
      <c r="AC234" s="38"/>
      <c r="AD234" s="40"/>
      <c r="AE234" s="66"/>
      <c r="AF234" s="55">
        <f t="shared" si="47"/>
        <v>0</v>
      </c>
      <c r="AG234" s="40"/>
      <c r="AH234" s="40"/>
      <c r="AI234" s="66"/>
      <c r="AJ234" s="55">
        <f t="shared" si="48"/>
        <v>0</v>
      </c>
      <c r="AK234" s="38"/>
      <c r="AL234" s="40"/>
      <c r="AM234" s="66"/>
      <c r="AN234" s="55">
        <f t="shared" si="49"/>
        <v>0</v>
      </c>
      <c r="AO234" s="106">
        <f t="shared" si="41"/>
        <v>0</v>
      </c>
      <c r="AQ234" s="33">
        <v>0</v>
      </c>
    </row>
    <row r="235" spans="1:43" s="33" customFormat="1" ht="10.199999999999999">
      <c r="A235" s="38"/>
      <c r="B235" s="69"/>
      <c r="C235" s="40"/>
      <c r="D235" s="40"/>
      <c r="E235" s="40"/>
      <c r="F235" s="40"/>
      <c r="G235" s="66"/>
      <c r="H235" s="54"/>
      <c r="I235" s="38"/>
      <c r="J235" s="40"/>
      <c r="K235" s="66"/>
      <c r="L235" s="55">
        <f t="shared" si="43"/>
        <v>0</v>
      </c>
      <c r="M235" s="38"/>
      <c r="N235" s="40"/>
      <c r="O235" s="66"/>
      <c r="P235" s="55">
        <f t="shared" si="44"/>
        <v>0</v>
      </c>
      <c r="Q235" s="38"/>
      <c r="R235" s="40"/>
      <c r="S235" s="66"/>
      <c r="T235" s="55">
        <f t="shared" si="45"/>
        <v>0</v>
      </c>
      <c r="U235" s="38"/>
      <c r="V235" s="40"/>
      <c r="W235" s="66"/>
      <c r="X235" s="55">
        <f t="shared" si="42"/>
        <v>0</v>
      </c>
      <c r="Y235" s="38"/>
      <c r="Z235" s="40"/>
      <c r="AA235" s="66"/>
      <c r="AB235" s="55">
        <f t="shared" si="46"/>
        <v>0</v>
      </c>
      <c r="AC235" s="38"/>
      <c r="AD235" s="40"/>
      <c r="AE235" s="66"/>
      <c r="AF235" s="55">
        <f t="shared" si="47"/>
        <v>0</v>
      </c>
      <c r="AG235" s="38"/>
      <c r="AH235" s="40"/>
      <c r="AI235" s="66"/>
      <c r="AJ235" s="55">
        <f t="shared" si="48"/>
        <v>0</v>
      </c>
      <c r="AK235" s="38"/>
      <c r="AL235" s="40"/>
      <c r="AM235" s="66"/>
      <c r="AN235" s="55">
        <f t="shared" si="49"/>
        <v>0</v>
      </c>
      <c r="AO235" s="106">
        <f t="shared" si="41"/>
        <v>0</v>
      </c>
      <c r="AQ235" s="33">
        <v>0</v>
      </c>
    </row>
    <row r="236" spans="1:43" s="33" customFormat="1" ht="10.199999999999999">
      <c r="A236" s="38"/>
      <c r="B236" s="69"/>
      <c r="C236" s="40"/>
      <c r="D236" s="40"/>
      <c r="E236" s="40"/>
      <c r="F236" s="40"/>
      <c r="G236" s="66"/>
      <c r="H236" s="54"/>
      <c r="I236" s="38"/>
      <c r="J236" s="40"/>
      <c r="K236" s="66"/>
      <c r="L236" s="55">
        <f t="shared" si="43"/>
        <v>0</v>
      </c>
      <c r="M236" s="38"/>
      <c r="N236" s="40"/>
      <c r="O236" s="66"/>
      <c r="P236" s="55">
        <f t="shared" si="44"/>
        <v>0</v>
      </c>
      <c r="Q236" s="38"/>
      <c r="R236" s="40"/>
      <c r="S236" s="66"/>
      <c r="T236" s="55">
        <f t="shared" si="45"/>
        <v>0</v>
      </c>
      <c r="U236" s="38"/>
      <c r="V236" s="40"/>
      <c r="W236" s="66"/>
      <c r="X236" s="55">
        <f t="shared" si="42"/>
        <v>0</v>
      </c>
      <c r="Y236" s="38"/>
      <c r="Z236" s="40"/>
      <c r="AA236" s="66"/>
      <c r="AB236" s="55">
        <f t="shared" si="46"/>
        <v>0</v>
      </c>
      <c r="AC236" s="38"/>
      <c r="AD236" s="40"/>
      <c r="AE236" s="66"/>
      <c r="AF236" s="55">
        <f t="shared" si="47"/>
        <v>0</v>
      </c>
      <c r="AG236" s="38"/>
      <c r="AH236" s="40"/>
      <c r="AI236" s="66"/>
      <c r="AJ236" s="55">
        <f t="shared" si="48"/>
        <v>0</v>
      </c>
      <c r="AK236" s="38"/>
      <c r="AL236" s="40"/>
      <c r="AM236" s="66"/>
      <c r="AN236" s="55">
        <f t="shared" si="49"/>
        <v>0</v>
      </c>
      <c r="AO236" s="106">
        <f t="shared" si="41"/>
        <v>0</v>
      </c>
      <c r="AQ236" s="33">
        <v>0</v>
      </c>
    </row>
    <row r="237" spans="1:43" s="33" customFormat="1" ht="10.199999999999999">
      <c r="A237" s="38"/>
      <c r="B237" s="51"/>
      <c r="C237" s="40"/>
      <c r="D237" s="40"/>
      <c r="E237" s="40"/>
      <c r="F237" s="40"/>
      <c r="G237" s="66"/>
      <c r="H237" s="54"/>
      <c r="I237" s="38"/>
      <c r="J237" s="40"/>
      <c r="K237" s="66"/>
      <c r="L237" s="55">
        <f t="shared" si="43"/>
        <v>0</v>
      </c>
      <c r="M237" s="38"/>
      <c r="N237" s="40"/>
      <c r="O237" s="66"/>
      <c r="P237" s="55">
        <f t="shared" si="44"/>
        <v>0</v>
      </c>
      <c r="Q237" s="38"/>
      <c r="R237" s="40"/>
      <c r="S237" s="66"/>
      <c r="T237" s="55">
        <f t="shared" si="45"/>
        <v>0</v>
      </c>
      <c r="U237" s="38"/>
      <c r="V237" s="40"/>
      <c r="W237" s="66"/>
      <c r="X237" s="55">
        <f t="shared" si="42"/>
        <v>0</v>
      </c>
      <c r="Y237" s="38"/>
      <c r="Z237" s="40"/>
      <c r="AA237" s="66"/>
      <c r="AB237" s="55">
        <f t="shared" si="46"/>
        <v>0</v>
      </c>
      <c r="AC237" s="38"/>
      <c r="AD237" s="40"/>
      <c r="AE237" s="66"/>
      <c r="AF237" s="55">
        <f t="shared" si="47"/>
        <v>0</v>
      </c>
      <c r="AG237" s="38"/>
      <c r="AH237" s="40"/>
      <c r="AI237" s="66"/>
      <c r="AJ237" s="55">
        <f t="shared" si="48"/>
        <v>0</v>
      </c>
      <c r="AK237" s="38"/>
      <c r="AL237" s="40"/>
      <c r="AM237" s="66"/>
      <c r="AN237" s="55">
        <f t="shared" si="49"/>
        <v>0</v>
      </c>
      <c r="AO237" s="106">
        <f t="shared" si="41"/>
        <v>0</v>
      </c>
      <c r="AQ237" s="33">
        <v>0</v>
      </c>
    </row>
    <row r="238" spans="1:43" s="33" customFormat="1" ht="10.199999999999999">
      <c r="A238" s="38"/>
      <c r="B238" s="69"/>
      <c r="C238" s="40"/>
      <c r="D238" s="40"/>
      <c r="E238" s="40"/>
      <c r="F238" s="40"/>
      <c r="G238" s="66"/>
      <c r="H238" s="54"/>
      <c r="I238" s="38"/>
      <c r="J238" s="40"/>
      <c r="K238" s="66"/>
      <c r="L238" s="55">
        <f>I238*J238*K238</f>
        <v>0</v>
      </c>
      <c r="M238" s="38"/>
      <c r="N238" s="40"/>
      <c r="O238" s="66"/>
      <c r="P238" s="55">
        <f t="shared" si="44"/>
        <v>0</v>
      </c>
      <c r="Q238" s="38"/>
      <c r="R238" s="40"/>
      <c r="S238" s="66"/>
      <c r="T238" s="55">
        <f t="shared" si="45"/>
        <v>0</v>
      </c>
      <c r="U238" s="38"/>
      <c r="V238" s="40"/>
      <c r="W238" s="66"/>
      <c r="X238" s="55">
        <f t="shared" si="42"/>
        <v>0</v>
      </c>
      <c r="Y238" s="38"/>
      <c r="Z238" s="40"/>
      <c r="AA238" s="66"/>
      <c r="AB238" s="55">
        <f t="shared" si="46"/>
        <v>0</v>
      </c>
      <c r="AC238" s="38"/>
      <c r="AD238" s="40"/>
      <c r="AE238" s="66"/>
      <c r="AF238" s="55">
        <f t="shared" si="47"/>
        <v>0</v>
      </c>
      <c r="AG238" s="38"/>
      <c r="AH238" s="40"/>
      <c r="AI238" s="66"/>
      <c r="AJ238" s="55">
        <f t="shared" si="48"/>
        <v>0</v>
      </c>
      <c r="AK238" s="38"/>
      <c r="AL238" s="40"/>
      <c r="AM238" s="66"/>
      <c r="AN238" s="55">
        <f t="shared" si="49"/>
        <v>0</v>
      </c>
      <c r="AO238" s="106">
        <f t="shared" si="41"/>
        <v>0</v>
      </c>
      <c r="AQ238" s="33">
        <v>0</v>
      </c>
    </row>
    <row r="239" spans="1:43" s="33" customFormat="1" ht="10.199999999999999">
      <c r="A239" s="100"/>
      <c r="B239" s="69" t="s">
        <v>294</v>
      </c>
      <c r="C239" s="40"/>
      <c r="D239" s="98"/>
      <c r="E239" s="40"/>
      <c r="F239" s="40"/>
      <c r="G239" s="66"/>
      <c r="H239" s="94">
        <v>90.18</v>
      </c>
      <c r="I239" s="38"/>
      <c r="J239" s="40"/>
      <c r="K239" s="66"/>
      <c r="L239" s="72">
        <f>SUM(L135:L238)</f>
        <v>308.952</v>
      </c>
      <c r="M239" s="38"/>
      <c r="N239" s="40"/>
      <c r="O239" s="66"/>
      <c r="P239" s="72">
        <f>SUM(P135:P238)</f>
        <v>852.24</v>
      </c>
      <c r="Q239" s="38"/>
      <c r="R239" s="40"/>
      <c r="S239" s="66"/>
      <c r="T239" s="72">
        <f>SUM(T135:T238)</f>
        <v>5306.7612000000008</v>
      </c>
      <c r="U239" s="38"/>
      <c r="V239" s="40"/>
      <c r="W239" s="66"/>
      <c r="X239" s="72">
        <f>SUM(X135:X238)</f>
        <v>6663.732</v>
      </c>
      <c r="Y239" s="38"/>
      <c r="Z239" s="40"/>
      <c r="AA239" s="66"/>
      <c r="AB239" s="72">
        <f>SUM(AB135:AB238)</f>
        <v>9156.478000000001</v>
      </c>
      <c r="AC239" s="38"/>
      <c r="AD239" s="40"/>
      <c r="AE239" s="66"/>
      <c r="AF239" s="72">
        <f>SUM(AF135:AF238)</f>
        <v>0</v>
      </c>
      <c r="AG239" s="38"/>
      <c r="AH239" s="40"/>
      <c r="AI239" s="66"/>
      <c r="AJ239" s="72">
        <f>SUM(AJ135:AJ238)</f>
        <v>0</v>
      </c>
      <c r="AK239" s="38"/>
      <c r="AL239" s="40"/>
      <c r="AM239" s="66"/>
      <c r="AN239" s="72">
        <f>SUM(AN135:AN238)</f>
        <v>0</v>
      </c>
      <c r="AO239" s="106">
        <f t="shared" si="41"/>
        <v>22288.163200000003</v>
      </c>
      <c r="AQ239" s="33">
        <f>SUM(AQ136:AQ238)</f>
        <v>22288.163199999999</v>
      </c>
    </row>
    <row r="240" spans="1:43" s="33" customFormat="1" ht="10.199999999999999">
      <c r="A240" s="100"/>
      <c r="B240" s="69"/>
      <c r="C240" s="40"/>
      <c r="D240" s="98"/>
      <c r="E240" s="40"/>
      <c r="F240" s="40"/>
      <c r="G240" s="66"/>
      <c r="H240" s="94"/>
      <c r="I240" s="63"/>
      <c r="J240" s="40"/>
      <c r="K240" s="66"/>
      <c r="L240" s="72"/>
      <c r="M240" s="63"/>
      <c r="N240" s="40"/>
      <c r="O240" s="66"/>
      <c r="P240" s="72"/>
      <c r="Q240" s="63"/>
      <c r="R240" s="40"/>
      <c r="S240" s="66"/>
      <c r="T240" s="72"/>
      <c r="U240" s="63"/>
      <c r="V240" s="40"/>
      <c r="W240" s="66"/>
      <c r="X240" s="72"/>
      <c r="Y240" s="63"/>
      <c r="Z240" s="40"/>
      <c r="AA240" s="66"/>
      <c r="AB240" s="72"/>
      <c r="AC240" s="63"/>
      <c r="AD240" s="40"/>
      <c r="AE240" s="66"/>
      <c r="AF240" s="72"/>
      <c r="AG240" s="63"/>
      <c r="AH240" s="40"/>
      <c r="AI240" s="66"/>
      <c r="AJ240" s="72"/>
      <c r="AK240" s="63"/>
      <c r="AL240" s="40"/>
      <c r="AM240" s="66"/>
      <c r="AN240" s="72"/>
      <c r="AO240" s="106">
        <f t="shared" si="41"/>
        <v>0</v>
      </c>
      <c r="AQ240" s="33">
        <v>0</v>
      </c>
    </row>
    <row r="241" spans="1:43" s="33" customFormat="1" ht="21" thickBot="1">
      <c r="A241" s="38"/>
      <c r="B241" s="69" t="s">
        <v>295</v>
      </c>
      <c r="C241" s="40" t="s">
        <v>106</v>
      </c>
      <c r="D241" s="98">
        <v>1864.2</v>
      </c>
      <c r="E241" s="40"/>
      <c r="F241" s="40">
        <v>12</v>
      </c>
      <c r="G241" s="66">
        <v>2.5</v>
      </c>
      <c r="H241" s="94">
        <f>G241*D241*F241/1000</f>
        <v>55.926000000000002</v>
      </c>
      <c r="I241" s="98">
        <v>1864.2</v>
      </c>
      <c r="J241" s="40">
        <v>1</v>
      </c>
      <c r="K241" s="66">
        <v>4.18</v>
      </c>
      <c r="L241" s="72">
        <f>I241*J241*K241</f>
        <v>7792.3559999999998</v>
      </c>
      <c r="M241" s="98">
        <v>1864.2</v>
      </c>
      <c r="N241" s="40">
        <v>1</v>
      </c>
      <c r="O241" s="66">
        <v>4.18</v>
      </c>
      <c r="P241" s="72">
        <f>M241*N241*O241</f>
        <v>7792.3559999999998</v>
      </c>
      <c r="Q241" s="98">
        <v>1864.2</v>
      </c>
      <c r="R241" s="40">
        <v>1</v>
      </c>
      <c r="S241" s="66">
        <v>4.18</v>
      </c>
      <c r="T241" s="72">
        <f>Q241*R241*S241</f>
        <v>7792.3559999999998</v>
      </c>
      <c r="U241" s="98">
        <v>1864.2</v>
      </c>
      <c r="V241" s="40">
        <v>1</v>
      </c>
      <c r="W241" s="66">
        <v>4.18</v>
      </c>
      <c r="X241" s="72">
        <f>U241*V241*W241</f>
        <v>7792.3559999999998</v>
      </c>
      <c r="Y241" s="98">
        <v>1864.2</v>
      </c>
      <c r="Z241" s="40">
        <v>1</v>
      </c>
      <c r="AA241" s="66">
        <v>4.18</v>
      </c>
      <c r="AB241" s="72">
        <f>Y241*Z241*AA241</f>
        <v>7792.3559999999998</v>
      </c>
      <c r="AC241" s="98">
        <v>1864.2</v>
      </c>
      <c r="AD241" s="40">
        <v>1</v>
      </c>
      <c r="AE241" s="66">
        <v>4.18</v>
      </c>
      <c r="AF241" s="72">
        <f>AC241*AD241*AE241</f>
        <v>7792.3559999999998</v>
      </c>
      <c r="AG241" s="98">
        <v>1864.2</v>
      </c>
      <c r="AH241" s="40">
        <v>1</v>
      </c>
      <c r="AI241" s="66">
        <v>4.18</v>
      </c>
      <c r="AJ241" s="72">
        <f>AG241*AH241*AI241</f>
        <v>7792.3559999999998</v>
      </c>
      <c r="AK241" s="98">
        <v>1864.2</v>
      </c>
      <c r="AL241" s="40">
        <v>1</v>
      </c>
      <c r="AM241" s="66">
        <v>4.18</v>
      </c>
      <c r="AN241" s="72">
        <f>AK241*AL241*AM241</f>
        <v>7792.3559999999998</v>
      </c>
      <c r="AO241" s="106">
        <f t="shared" si="41"/>
        <v>62338.847999999998</v>
      </c>
      <c r="AQ241" s="33">
        <v>62338.847999999998</v>
      </c>
    </row>
    <row r="242" spans="1:43" s="33" customFormat="1" ht="10.8" thickBot="1">
      <c r="A242" s="128" t="s">
        <v>296</v>
      </c>
      <c r="B242" s="129" t="s">
        <v>297</v>
      </c>
      <c r="C242" s="130" t="s">
        <v>298</v>
      </c>
      <c r="D242" s="131"/>
      <c r="E242" s="130"/>
      <c r="F242" s="130"/>
      <c r="G242" s="132"/>
      <c r="H242" s="133">
        <f>H66+H74+H91+H106+H116+H119+H120+H121+H132+H239+H241</f>
        <v>424.17551800000001</v>
      </c>
      <c r="I242" s="128"/>
      <c r="J242" s="130"/>
      <c r="K242" s="134"/>
      <c r="L242" s="135">
        <f>L66+L74+L91+L106+L116+L119+L120+L121+L132+L239+L241</f>
        <v>30092.4401</v>
      </c>
      <c r="M242" s="128"/>
      <c r="N242" s="130"/>
      <c r="O242" s="134"/>
      <c r="P242" s="135">
        <f>P66+P74+P91+P106+P116+P119+P120+P121+P132+P239+P241</f>
        <v>40189.163100000005</v>
      </c>
      <c r="Q242" s="128"/>
      <c r="R242" s="130"/>
      <c r="S242" s="134"/>
      <c r="T242" s="135">
        <f>T66+T74+T91+T106+T116+T119+T120+T121+T132+T239+T241</f>
        <v>41411.175000000003</v>
      </c>
      <c r="U242" s="128"/>
      <c r="V242" s="130"/>
      <c r="W242" s="134"/>
      <c r="X242" s="135">
        <f>X66+X74+X91+X106+X116+X119+X120+X121+X132+X239+X241</f>
        <v>39414.653600000005</v>
      </c>
      <c r="Y242" s="128"/>
      <c r="Z242" s="130"/>
      <c r="AA242" s="134"/>
      <c r="AB242" s="135">
        <f>AB66+AB74+AB91+AB106+AB116+AB119+AB120+AB121+AB132+AB239+AB241</f>
        <v>101304.9206</v>
      </c>
      <c r="AC242" s="128"/>
      <c r="AD242" s="130"/>
      <c r="AE242" s="134"/>
      <c r="AF242" s="135">
        <f>AF66+AF74+AF91+AF106+AF116+AF119+AF120+AF121+AF132+AF239+AF241</f>
        <v>32205.408800000001</v>
      </c>
      <c r="AG242" s="128"/>
      <c r="AH242" s="130"/>
      <c r="AI242" s="134"/>
      <c r="AJ242" s="135">
        <f>AJ66+AJ74+AJ91+AJ106+AJ116+AJ119+AJ120+AJ121+AJ132+AJ239+AJ241</f>
        <v>32764.4241</v>
      </c>
      <c r="AK242" s="128"/>
      <c r="AL242" s="130"/>
      <c r="AM242" s="134"/>
      <c r="AN242" s="135">
        <f>AN66+AN74+AN91+AN106+AN116+AN119+AN120+AN121+AN132+AN239+AN241</f>
        <v>30161.8534</v>
      </c>
      <c r="AO242" s="106">
        <f t="shared" si="41"/>
        <v>347544.03870000003</v>
      </c>
      <c r="AQ242" s="33">
        <f>AQ66+AQ74+AQ91+AQ106+AQ116+AQ119+AQ120+AQ121+AQ132+AQ239+AQ241</f>
        <v>347544.03870000003</v>
      </c>
    </row>
    <row r="243" spans="1:43" s="33" customFormat="1" ht="10.199999999999999">
      <c r="A243" s="87"/>
      <c r="B243" s="27"/>
      <c r="C243" s="87"/>
      <c r="D243" s="28"/>
      <c r="E243" s="28"/>
      <c r="F243" s="28"/>
      <c r="G243" s="28"/>
      <c r="H243" s="28">
        <v>432.42</v>
      </c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</row>
    <row r="244" spans="1:43" s="25" customFormat="1" ht="10.199999999999999">
      <c r="A244" s="200" t="s">
        <v>299</v>
      </c>
      <c r="B244" s="200"/>
      <c r="C244" s="200"/>
      <c r="D244" s="200"/>
      <c r="E244" s="200"/>
      <c r="F244" s="200"/>
      <c r="G244" s="200"/>
      <c r="H244" s="23">
        <v>19.329999999999998</v>
      </c>
      <c r="I244" s="104"/>
      <c r="J244" s="87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</row>
    <row r="245" spans="1:43" s="25" customFormat="1" ht="10.199999999999999">
      <c r="A245" s="200" t="s">
        <v>300</v>
      </c>
      <c r="B245" s="200"/>
      <c r="C245" s="200"/>
      <c r="D245" s="200"/>
      <c r="E245" s="200"/>
      <c r="F245" s="200"/>
      <c r="G245" s="200"/>
      <c r="H245" s="23"/>
      <c r="I245" s="104"/>
      <c r="J245" s="87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</row>
    <row r="246" spans="1:43" s="25" customFormat="1" ht="10.199999999999999">
      <c r="A246" s="206" t="s">
        <v>301</v>
      </c>
      <c r="B246" s="206"/>
      <c r="C246" s="206"/>
      <c r="D246" s="22"/>
      <c r="E246" s="22"/>
      <c r="F246" s="22"/>
      <c r="G246" s="22"/>
      <c r="H246" s="23"/>
      <c r="I246" s="104"/>
      <c r="J246" s="87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</row>
    <row r="247" spans="1:43" s="25" customFormat="1" ht="10.199999999999999">
      <c r="A247" s="200" t="s">
        <v>302</v>
      </c>
      <c r="B247" s="200"/>
      <c r="C247" s="200"/>
      <c r="D247" s="200"/>
      <c r="E247" s="200"/>
      <c r="F247" s="200"/>
      <c r="G247" s="200"/>
      <c r="H247" s="23"/>
      <c r="I247" s="104"/>
      <c r="J247" s="87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</row>
    <row r="248" spans="1:43" s="25" customFormat="1" ht="10.199999999999999">
      <c r="A248" s="200" t="s">
        <v>303</v>
      </c>
      <c r="B248" s="200"/>
      <c r="C248" s="200"/>
      <c r="D248" s="200"/>
      <c r="E248" s="200"/>
      <c r="F248" s="200"/>
      <c r="G248" s="200"/>
      <c r="H248" s="23"/>
      <c r="I248" s="104"/>
      <c r="J248" s="87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</row>
    <row r="249" spans="1:43" s="25" customFormat="1" ht="10.199999999999999">
      <c r="A249" s="200" t="s">
        <v>304</v>
      </c>
      <c r="B249" s="200"/>
      <c r="C249" s="200"/>
      <c r="D249" s="200"/>
      <c r="E249" s="200"/>
      <c r="F249" s="200"/>
      <c r="G249" s="200"/>
      <c r="H249" s="23"/>
      <c r="I249" s="104"/>
      <c r="J249" s="87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</row>
    <row r="250" spans="1:43" s="25" customFormat="1" ht="10.199999999999999">
      <c r="A250" s="200" t="s">
        <v>305</v>
      </c>
      <c r="B250" s="200"/>
      <c r="C250" s="200"/>
      <c r="D250" s="200"/>
      <c r="E250" s="200"/>
      <c r="F250" s="200"/>
      <c r="G250" s="200"/>
      <c r="H250" s="23"/>
      <c r="I250" s="104"/>
      <c r="J250" s="87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</row>
    <row r="251" spans="1:43" s="25" customFormat="1" ht="10.199999999999999">
      <c r="A251" s="200" t="s">
        <v>306</v>
      </c>
      <c r="B251" s="200"/>
      <c r="C251" s="200"/>
      <c r="D251" s="200"/>
      <c r="E251" s="200"/>
      <c r="F251" s="200"/>
      <c r="G251" s="200"/>
      <c r="H251" s="23"/>
      <c r="I251" s="104"/>
      <c r="J251" s="87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</row>
    <row r="252" spans="1:43" s="62" customFormat="1" ht="10.199999999999999">
      <c r="C252" s="32"/>
      <c r="D252" s="32"/>
      <c r="E252" s="32"/>
      <c r="F252" s="32"/>
      <c r="G252" s="32"/>
      <c r="H252" s="32"/>
      <c r="I252" s="104"/>
      <c r="J252" s="87"/>
      <c r="K252" s="24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</row>
    <row r="253" spans="1:43" s="62" customFormat="1" ht="10.199999999999999">
      <c r="A253" s="201" t="s">
        <v>307</v>
      </c>
      <c r="B253" s="201"/>
      <c r="C253" s="201"/>
      <c r="D253" s="201"/>
      <c r="E253" s="32"/>
      <c r="F253" s="32"/>
      <c r="G253" s="32"/>
      <c r="H253" s="32"/>
      <c r="I253" s="104"/>
      <c r="J253" s="87"/>
      <c r="K253" s="24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</row>
    <row r="254" spans="1:43" s="62" customFormat="1" ht="10.199999999999999">
      <c r="C254" s="32"/>
      <c r="D254" s="32"/>
      <c r="E254" s="32"/>
      <c r="F254" s="32"/>
      <c r="G254" s="32"/>
      <c r="H254" s="32"/>
      <c r="I254" s="104"/>
      <c r="J254" s="87"/>
      <c r="K254" s="24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</row>
    <row r="255" spans="1:43" s="62" customFormat="1" ht="10.199999999999999">
      <c r="A255" s="199" t="s">
        <v>308</v>
      </c>
      <c r="B255" s="199"/>
      <c r="C255" s="199"/>
      <c r="D255" s="199"/>
      <c r="E255" s="199"/>
      <c r="F255" s="199"/>
      <c r="G255" s="199"/>
      <c r="H255" s="32"/>
      <c r="I255" s="104"/>
      <c r="J255" s="87"/>
      <c r="K255" s="24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</row>
    <row r="256" spans="1:43" s="62" customFormat="1" ht="10.199999999999999">
      <c r="B256" s="62" t="s">
        <v>309</v>
      </c>
      <c r="C256" s="32"/>
      <c r="D256" s="32"/>
      <c r="E256" s="32"/>
      <c r="F256" s="32"/>
      <c r="G256" s="32"/>
      <c r="H256" s="32"/>
      <c r="I256" s="104"/>
      <c r="J256" s="87"/>
      <c r="K256" s="24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</row>
    <row r="257" spans="1:40" s="62" customFormat="1" ht="10.199999999999999">
      <c r="A257" s="199" t="s">
        <v>310</v>
      </c>
      <c r="B257" s="199"/>
      <c r="C257" s="199"/>
      <c r="D257" s="199"/>
      <c r="E257" s="199"/>
      <c r="F257" s="199"/>
      <c r="G257" s="199"/>
      <c r="H257" s="32"/>
      <c r="I257" s="104"/>
      <c r="J257" s="87"/>
      <c r="K257" s="24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</row>
    <row r="258" spans="1:40" s="142" customFormat="1" hidden="1">
      <c r="A258" s="136"/>
      <c r="B258" s="137" t="s">
        <v>311</v>
      </c>
      <c r="C258" s="138"/>
      <c r="D258" s="138"/>
      <c r="E258" s="139"/>
      <c r="F258" s="140"/>
      <c r="G258" s="141"/>
      <c r="H258" s="141"/>
      <c r="I258" s="136"/>
      <c r="J258" s="136"/>
      <c r="K258" s="136"/>
      <c r="L258" s="136"/>
      <c r="M258" s="136"/>
      <c r="N258" s="136"/>
      <c r="O258" s="136"/>
      <c r="P258" s="136"/>
      <c r="Q258" s="136"/>
      <c r="R258" s="136"/>
      <c r="S258" s="136"/>
      <c r="T258" s="136"/>
      <c r="U258" s="136"/>
      <c r="V258" s="136"/>
      <c r="W258" s="136"/>
      <c r="X258" s="136"/>
      <c r="Y258" s="136"/>
      <c r="Z258" s="136"/>
      <c r="AA258" s="136"/>
      <c r="AB258" s="136"/>
      <c r="AC258" s="136"/>
      <c r="AD258" s="136"/>
      <c r="AE258" s="136"/>
      <c r="AF258" s="136"/>
      <c r="AG258" s="136"/>
      <c r="AH258" s="136"/>
      <c r="AI258" s="136"/>
      <c r="AJ258" s="136"/>
      <c r="AK258" s="136"/>
      <c r="AL258" s="136"/>
      <c r="AM258" s="136"/>
      <c r="AN258" s="136"/>
    </row>
    <row r="259" spans="1:40" s="142" customFormat="1" hidden="1">
      <c r="A259" s="136"/>
      <c r="C259" s="136"/>
      <c r="D259" s="136"/>
      <c r="E259" s="139"/>
      <c r="F259" s="140"/>
      <c r="G259" s="141"/>
      <c r="H259" s="141"/>
      <c r="I259" s="136"/>
      <c r="J259" s="136"/>
      <c r="K259" s="136"/>
      <c r="L259" s="136"/>
      <c r="M259" s="136"/>
      <c r="N259" s="136"/>
      <c r="O259" s="136"/>
      <c r="P259" s="136"/>
      <c r="Q259" s="136"/>
      <c r="R259" s="136"/>
      <c r="S259" s="136"/>
      <c r="T259" s="136"/>
      <c r="U259" s="136"/>
      <c r="V259" s="136"/>
      <c r="W259" s="136"/>
      <c r="X259" s="136"/>
      <c r="Y259" s="136"/>
      <c r="Z259" s="136"/>
      <c r="AA259" s="136"/>
      <c r="AB259" s="136"/>
      <c r="AC259" s="136"/>
      <c r="AD259" s="136"/>
      <c r="AE259" s="136"/>
      <c r="AF259" s="136"/>
      <c r="AG259" s="136"/>
      <c r="AH259" s="136"/>
      <c r="AI259" s="136"/>
      <c r="AJ259" s="136"/>
      <c r="AK259" s="136"/>
      <c r="AL259" s="136"/>
      <c r="AM259" s="136"/>
      <c r="AN259" s="136"/>
    </row>
    <row r="260" spans="1:40" s="142" customFormat="1" ht="43.2" hidden="1">
      <c r="A260" s="122" t="s">
        <v>312</v>
      </c>
      <c r="B260" s="122" t="s">
        <v>313</v>
      </c>
      <c r="C260" s="122" t="s">
        <v>314</v>
      </c>
      <c r="D260" s="143" t="s">
        <v>315</v>
      </c>
      <c r="E260" s="139"/>
      <c r="F260" s="140"/>
      <c r="G260" s="141"/>
      <c r="H260" s="141"/>
      <c r="I260" s="136"/>
      <c r="J260" s="136"/>
      <c r="K260" s="136"/>
      <c r="L260" s="136"/>
      <c r="M260" s="136"/>
      <c r="N260" s="136"/>
      <c r="O260" s="136"/>
      <c r="P260" s="136"/>
      <c r="Q260" s="136"/>
      <c r="R260" s="136"/>
      <c r="S260" s="136"/>
      <c r="T260" s="136"/>
      <c r="U260" s="136"/>
      <c r="V260" s="136"/>
      <c r="W260" s="136"/>
      <c r="X260" s="136"/>
      <c r="Y260" s="136"/>
      <c r="Z260" s="136"/>
      <c r="AA260" s="136"/>
      <c r="AB260" s="136"/>
      <c r="AC260" s="136"/>
      <c r="AD260" s="136"/>
      <c r="AE260" s="136"/>
      <c r="AF260" s="136"/>
      <c r="AG260" s="136"/>
      <c r="AH260" s="136"/>
      <c r="AI260" s="136"/>
      <c r="AJ260" s="136"/>
      <c r="AK260" s="136"/>
      <c r="AL260" s="136"/>
      <c r="AM260" s="136"/>
      <c r="AN260" s="136"/>
    </row>
    <row r="261" spans="1:40" s="142" customFormat="1" ht="28.8" hidden="1">
      <c r="A261" s="122" t="s">
        <v>316</v>
      </c>
      <c r="B261" s="144" t="s">
        <v>317</v>
      </c>
      <c r="C261" s="122" t="s">
        <v>298</v>
      </c>
      <c r="D261" s="145">
        <f>H31+H32+H33+H34+H35</f>
        <v>0</v>
      </c>
      <c r="E261" s="139"/>
      <c r="F261" s="140"/>
      <c r="G261" s="141"/>
      <c r="H261" s="141"/>
      <c r="I261" s="136"/>
      <c r="J261" s="136"/>
      <c r="K261" s="136"/>
      <c r="L261" s="136"/>
      <c r="M261" s="136"/>
      <c r="N261" s="136"/>
      <c r="O261" s="136"/>
      <c r="P261" s="136"/>
      <c r="Q261" s="136"/>
      <c r="R261" s="136"/>
      <c r="S261" s="136"/>
      <c r="T261" s="136"/>
      <c r="U261" s="136"/>
      <c r="V261" s="136"/>
      <c r="W261" s="136"/>
      <c r="X261" s="136"/>
      <c r="Y261" s="136"/>
      <c r="Z261" s="136"/>
      <c r="AA261" s="136"/>
      <c r="AB261" s="136"/>
      <c r="AC261" s="136"/>
      <c r="AD261" s="136"/>
      <c r="AE261" s="136"/>
      <c r="AF261" s="136"/>
      <c r="AG261" s="136"/>
      <c r="AH261" s="136"/>
      <c r="AI261" s="136"/>
      <c r="AJ261" s="136"/>
      <c r="AK261" s="136"/>
      <c r="AL261" s="136"/>
      <c r="AM261" s="136"/>
      <c r="AN261" s="136"/>
    </row>
    <row r="262" spans="1:40" s="142" customFormat="1" hidden="1">
      <c r="A262" s="122" t="s">
        <v>318</v>
      </c>
      <c r="B262" s="146" t="s">
        <v>319</v>
      </c>
      <c r="C262" s="122" t="s">
        <v>298</v>
      </c>
      <c r="D262" s="145">
        <f>H48</f>
        <v>0</v>
      </c>
      <c r="E262" s="139"/>
      <c r="F262" s="140"/>
      <c r="G262" s="141"/>
      <c r="H262" s="141"/>
      <c r="I262" s="136"/>
      <c r="J262" s="136"/>
      <c r="K262" s="136"/>
      <c r="L262" s="136"/>
      <c r="M262" s="136"/>
      <c r="N262" s="136"/>
      <c r="O262" s="136"/>
      <c r="P262" s="136"/>
      <c r="Q262" s="136"/>
      <c r="R262" s="136"/>
      <c r="S262" s="136"/>
      <c r="T262" s="136"/>
      <c r="U262" s="136"/>
      <c r="V262" s="136"/>
      <c r="W262" s="136"/>
      <c r="X262" s="136"/>
      <c r="Y262" s="136"/>
      <c r="Z262" s="136"/>
      <c r="AA262" s="136"/>
      <c r="AB262" s="136"/>
      <c r="AC262" s="136"/>
      <c r="AD262" s="136"/>
      <c r="AE262" s="136"/>
      <c r="AF262" s="136"/>
      <c r="AG262" s="136"/>
      <c r="AH262" s="136"/>
      <c r="AI262" s="136"/>
      <c r="AJ262" s="136"/>
      <c r="AK262" s="136"/>
      <c r="AL262" s="136"/>
      <c r="AM262" s="136"/>
      <c r="AN262" s="136"/>
    </row>
    <row r="263" spans="1:40" s="142" customFormat="1" hidden="1">
      <c r="A263" s="122" t="s">
        <v>320</v>
      </c>
      <c r="B263" s="146" t="s">
        <v>321</v>
      </c>
      <c r="C263" s="122" t="s">
        <v>298</v>
      </c>
      <c r="D263" s="145">
        <f>H37</f>
        <v>0</v>
      </c>
      <c r="E263" s="139"/>
      <c r="F263" s="140"/>
      <c r="G263" s="141"/>
      <c r="H263" s="141"/>
      <c r="I263" s="136"/>
      <c r="J263" s="136"/>
      <c r="K263" s="136"/>
      <c r="L263" s="136"/>
      <c r="M263" s="136"/>
      <c r="N263" s="136"/>
      <c r="O263" s="136"/>
      <c r="P263" s="136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  <c r="AA263" s="136"/>
      <c r="AB263" s="136"/>
      <c r="AC263" s="136"/>
      <c r="AD263" s="136"/>
      <c r="AE263" s="136"/>
      <c r="AF263" s="136"/>
      <c r="AG263" s="136"/>
      <c r="AH263" s="136"/>
      <c r="AI263" s="136"/>
      <c r="AJ263" s="136"/>
      <c r="AK263" s="136"/>
      <c r="AL263" s="136"/>
      <c r="AM263" s="136"/>
      <c r="AN263" s="136"/>
    </row>
    <row r="264" spans="1:40" s="142" customFormat="1" hidden="1">
      <c r="A264" s="122" t="s">
        <v>322</v>
      </c>
      <c r="B264" s="146" t="s">
        <v>323</v>
      </c>
      <c r="C264" s="122" t="s">
        <v>298</v>
      </c>
      <c r="D264" s="145">
        <v>0</v>
      </c>
      <c r="E264" s="139"/>
      <c r="F264" s="140"/>
      <c r="G264" s="141"/>
      <c r="H264" s="141"/>
      <c r="I264" s="136"/>
      <c r="J264" s="136"/>
      <c r="K264" s="136"/>
      <c r="L264" s="136"/>
      <c r="M264" s="136"/>
      <c r="N264" s="136"/>
      <c r="O264" s="136"/>
      <c r="P264" s="136"/>
      <c r="Q264" s="136"/>
      <c r="R264" s="136"/>
      <c r="S264" s="136"/>
      <c r="T264" s="136"/>
      <c r="U264" s="136"/>
      <c r="V264" s="136"/>
      <c r="W264" s="136"/>
      <c r="X264" s="136"/>
      <c r="Y264" s="136"/>
      <c r="Z264" s="136"/>
      <c r="AA264" s="136"/>
      <c r="AB264" s="136"/>
      <c r="AC264" s="136"/>
      <c r="AD264" s="136"/>
      <c r="AE264" s="136"/>
      <c r="AF264" s="136"/>
      <c r="AG264" s="136"/>
      <c r="AH264" s="136"/>
      <c r="AI264" s="136"/>
      <c r="AJ264" s="136"/>
      <c r="AK264" s="136"/>
      <c r="AL264" s="136"/>
      <c r="AM264" s="136"/>
      <c r="AN264" s="136"/>
    </row>
    <row r="265" spans="1:40" s="142" customFormat="1" hidden="1">
      <c r="A265" s="122" t="s">
        <v>211</v>
      </c>
      <c r="B265" s="146" t="s">
        <v>324</v>
      </c>
      <c r="C265" s="122" t="s">
        <v>298</v>
      </c>
      <c r="D265" s="145">
        <f>H38</f>
        <v>0</v>
      </c>
      <c r="E265" s="139"/>
      <c r="F265" s="140"/>
      <c r="G265" s="141"/>
      <c r="H265" s="141"/>
      <c r="I265" s="136"/>
      <c r="J265" s="136"/>
      <c r="K265" s="136"/>
      <c r="L265" s="136"/>
      <c r="M265" s="136"/>
      <c r="N265" s="136"/>
      <c r="O265" s="136"/>
      <c r="P265" s="136"/>
      <c r="Q265" s="136"/>
      <c r="R265" s="136"/>
      <c r="S265" s="136"/>
      <c r="T265" s="136"/>
      <c r="U265" s="136"/>
      <c r="V265" s="136"/>
      <c r="W265" s="136"/>
      <c r="X265" s="136"/>
      <c r="Y265" s="136"/>
      <c r="Z265" s="136"/>
      <c r="AA265" s="136"/>
      <c r="AB265" s="136"/>
      <c r="AC265" s="136"/>
      <c r="AD265" s="136"/>
      <c r="AE265" s="136"/>
      <c r="AF265" s="136"/>
      <c r="AG265" s="136"/>
      <c r="AH265" s="136"/>
      <c r="AI265" s="136"/>
      <c r="AJ265" s="136"/>
      <c r="AK265" s="136"/>
      <c r="AL265" s="136"/>
      <c r="AM265" s="136"/>
      <c r="AN265" s="136"/>
    </row>
    <row r="266" spans="1:40" s="142" customFormat="1" ht="28.8" hidden="1">
      <c r="A266" s="122" t="s">
        <v>219</v>
      </c>
      <c r="B266" s="144" t="s">
        <v>325</v>
      </c>
      <c r="C266" s="122" t="s">
        <v>298</v>
      </c>
      <c r="D266" s="145">
        <f>H39</f>
        <v>0</v>
      </c>
      <c r="E266" s="139"/>
      <c r="F266" s="140"/>
      <c r="G266" s="141"/>
      <c r="H266" s="141"/>
      <c r="I266" s="136"/>
      <c r="J266" s="136"/>
      <c r="K266" s="136"/>
      <c r="L266" s="136"/>
      <c r="M266" s="136"/>
      <c r="N266" s="136"/>
      <c r="O266" s="136"/>
      <c r="P266" s="136"/>
      <c r="Q266" s="136"/>
      <c r="R266" s="136"/>
      <c r="S266" s="136"/>
      <c r="T266" s="136"/>
      <c r="U266" s="136"/>
      <c r="V266" s="136"/>
      <c r="W266" s="136"/>
      <c r="X266" s="136"/>
      <c r="Y266" s="136"/>
      <c r="Z266" s="136"/>
      <c r="AA266" s="136"/>
      <c r="AB266" s="136"/>
      <c r="AC266" s="136"/>
      <c r="AD266" s="136"/>
      <c r="AE266" s="136"/>
      <c r="AF266" s="136"/>
      <c r="AG266" s="136"/>
      <c r="AH266" s="136"/>
      <c r="AI266" s="136"/>
      <c r="AJ266" s="136"/>
      <c r="AK266" s="136"/>
      <c r="AL266" s="136"/>
      <c r="AM266" s="136"/>
      <c r="AN266" s="136"/>
    </row>
    <row r="267" spans="1:40" s="142" customFormat="1" hidden="1">
      <c r="A267" s="122" t="s">
        <v>216</v>
      </c>
      <c r="B267" s="146" t="s">
        <v>326</v>
      </c>
      <c r="C267" s="122" t="s">
        <v>298</v>
      </c>
      <c r="D267" s="145">
        <f>H63</f>
        <v>0.92490000000000006</v>
      </c>
      <c r="E267" s="139"/>
      <c r="F267" s="140"/>
      <c r="G267" s="141"/>
      <c r="H267" s="141"/>
      <c r="I267" s="136"/>
      <c r="J267" s="136"/>
      <c r="K267" s="136"/>
      <c r="L267" s="136"/>
      <c r="M267" s="136"/>
      <c r="N267" s="136"/>
      <c r="O267" s="136"/>
      <c r="P267" s="136"/>
      <c r="Q267" s="136"/>
      <c r="R267" s="136"/>
      <c r="S267" s="136"/>
      <c r="T267" s="136"/>
      <c r="U267" s="136"/>
      <c r="V267" s="136"/>
      <c r="W267" s="136"/>
      <c r="X267" s="136"/>
      <c r="Y267" s="136"/>
      <c r="Z267" s="136"/>
      <c r="AA267" s="136"/>
      <c r="AB267" s="136"/>
      <c r="AC267" s="136"/>
      <c r="AD267" s="136"/>
      <c r="AE267" s="136"/>
      <c r="AF267" s="136"/>
      <c r="AG267" s="136"/>
      <c r="AH267" s="136"/>
      <c r="AI267" s="136"/>
      <c r="AJ267" s="136"/>
      <c r="AK267" s="136"/>
      <c r="AL267" s="136"/>
      <c r="AM267" s="136"/>
      <c r="AN267" s="136"/>
    </row>
    <row r="268" spans="1:40" s="142" customFormat="1" ht="57.6" hidden="1">
      <c r="A268" s="122" t="s">
        <v>327</v>
      </c>
      <c r="B268" s="144" t="s">
        <v>328</v>
      </c>
      <c r="C268" s="122" t="s">
        <v>298</v>
      </c>
      <c r="D268" s="145">
        <f>H79</f>
        <v>0</v>
      </c>
      <c r="E268" s="139"/>
      <c r="F268" s="140"/>
      <c r="G268" s="141"/>
      <c r="H268" s="141"/>
      <c r="I268" s="136"/>
      <c r="J268" s="136"/>
      <c r="K268" s="136"/>
      <c r="L268" s="136"/>
      <c r="M268" s="136"/>
      <c r="N268" s="136"/>
      <c r="O268" s="136"/>
      <c r="P268" s="136"/>
      <c r="Q268" s="136"/>
      <c r="R268" s="136"/>
      <c r="S268" s="136"/>
      <c r="T268" s="136"/>
      <c r="U268" s="136"/>
      <c r="V268" s="136"/>
      <c r="W268" s="136"/>
      <c r="X268" s="136"/>
      <c r="Y268" s="136"/>
      <c r="Z268" s="136"/>
      <c r="AA268" s="136"/>
      <c r="AB268" s="136"/>
      <c r="AC268" s="136"/>
      <c r="AD268" s="136"/>
      <c r="AE268" s="136"/>
      <c r="AF268" s="136"/>
      <c r="AG268" s="136"/>
      <c r="AH268" s="136"/>
      <c r="AI268" s="136"/>
      <c r="AJ268" s="136"/>
      <c r="AK268" s="136"/>
      <c r="AL268" s="136"/>
      <c r="AM268" s="136"/>
      <c r="AN268" s="136"/>
    </row>
    <row r="269" spans="1:40" s="142" customFormat="1" ht="43.2" hidden="1">
      <c r="A269" s="122" t="s">
        <v>329</v>
      </c>
      <c r="B269" s="144" t="s">
        <v>330</v>
      </c>
      <c r="C269" s="122" t="s">
        <v>298</v>
      </c>
      <c r="D269" s="145">
        <f>H89</f>
        <v>2.4320699999999995</v>
      </c>
      <c r="E269" s="139"/>
      <c r="F269" s="140"/>
      <c r="G269" s="141"/>
      <c r="H269" s="141"/>
      <c r="I269" s="136"/>
      <c r="J269" s="136"/>
      <c r="K269" s="136"/>
      <c r="L269" s="136"/>
      <c r="M269" s="136"/>
      <c r="N269" s="136"/>
      <c r="O269" s="136"/>
      <c r="P269" s="136"/>
      <c r="Q269" s="136"/>
      <c r="R269" s="136"/>
      <c r="S269" s="136"/>
      <c r="T269" s="136"/>
      <c r="U269" s="136"/>
      <c r="V269" s="136"/>
      <c r="W269" s="136"/>
      <c r="X269" s="136"/>
      <c r="Y269" s="136"/>
      <c r="Z269" s="136"/>
      <c r="AA269" s="136"/>
      <c r="AB269" s="136"/>
      <c r="AC269" s="136"/>
      <c r="AD269" s="136"/>
      <c r="AE269" s="136"/>
      <c r="AF269" s="136"/>
      <c r="AG269" s="136"/>
      <c r="AH269" s="136"/>
      <c r="AI269" s="136"/>
      <c r="AJ269" s="136"/>
      <c r="AK269" s="136"/>
      <c r="AL269" s="136"/>
      <c r="AM269" s="136"/>
      <c r="AN269" s="136"/>
    </row>
    <row r="270" spans="1:40" s="142" customFormat="1" hidden="1">
      <c r="A270" s="122" t="s">
        <v>331</v>
      </c>
      <c r="B270" s="146" t="s">
        <v>332</v>
      </c>
      <c r="C270" s="122" t="s">
        <v>298</v>
      </c>
      <c r="D270" s="145">
        <f>H91</f>
        <v>30.174593999999999</v>
      </c>
      <c r="E270" s="139"/>
      <c r="F270" s="140"/>
      <c r="G270" s="141"/>
      <c r="H270" s="141"/>
      <c r="I270" s="136"/>
      <c r="J270" s="136"/>
      <c r="K270" s="136"/>
      <c r="L270" s="136"/>
      <c r="M270" s="136"/>
      <c r="N270" s="136"/>
      <c r="O270" s="136"/>
      <c r="P270" s="136"/>
      <c r="Q270" s="136"/>
      <c r="R270" s="136"/>
      <c r="S270" s="136"/>
      <c r="T270" s="136"/>
      <c r="U270" s="136"/>
      <c r="V270" s="136"/>
      <c r="W270" s="136"/>
      <c r="X270" s="136"/>
      <c r="Y270" s="136"/>
      <c r="Z270" s="136"/>
      <c r="AA270" s="136"/>
      <c r="AB270" s="136"/>
      <c r="AC270" s="136"/>
      <c r="AD270" s="136"/>
      <c r="AE270" s="136"/>
      <c r="AF270" s="136"/>
      <c r="AG270" s="136"/>
      <c r="AH270" s="136"/>
      <c r="AI270" s="136"/>
      <c r="AJ270" s="136"/>
      <c r="AK270" s="136"/>
      <c r="AL270" s="136"/>
      <c r="AM270" s="136"/>
      <c r="AN270" s="136"/>
    </row>
    <row r="271" spans="1:40" s="142" customFormat="1" hidden="1">
      <c r="A271" s="122" t="s">
        <v>333</v>
      </c>
      <c r="B271" s="146" t="s">
        <v>334</v>
      </c>
      <c r="C271" s="122" t="s">
        <v>298</v>
      </c>
      <c r="D271" s="145">
        <f>H90</f>
        <v>0</v>
      </c>
      <c r="E271" s="139"/>
      <c r="F271" s="140"/>
      <c r="G271" s="141"/>
      <c r="H271" s="141"/>
      <c r="I271" s="136"/>
      <c r="J271" s="136"/>
      <c r="K271" s="136"/>
      <c r="L271" s="136"/>
      <c r="M271" s="136"/>
      <c r="N271" s="136"/>
      <c r="O271" s="136"/>
      <c r="P271" s="136"/>
      <c r="Q271" s="136"/>
      <c r="R271" s="136"/>
      <c r="S271" s="136"/>
      <c r="T271" s="136"/>
      <c r="U271" s="136"/>
      <c r="V271" s="136"/>
      <c r="W271" s="136"/>
      <c r="X271" s="136"/>
      <c r="Y271" s="136"/>
      <c r="Z271" s="136"/>
      <c r="AA271" s="136"/>
      <c r="AB271" s="136"/>
      <c r="AC271" s="136"/>
      <c r="AD271" s="136"/>
      <c r="AE271" s="136"/>
      <c r="AF271" s="136"/>
      <c r="AG271" s="136"/>
      <c r="AH271" s="136"/>
      <c r="AI271" s="136"/>
      <c r="AJ271" s="136"/>
      <c r="AK271" s="136"/>
      <c r="AL271" s="136"/>
      <c r="AM271" s="136"/>
      <c r="AN271" s="136"/>
    </row>
    <row r="272" spans="1:40" s="142" customFormat="1" hidden="1">
      <c r="A272" s="122" t="s">
        <v>335</v>
      </c>
      <c r="B272" s="146" t="s">
        <v>336</v>
      </c>
      <c r="C272" s="122" t="s">
        <v>298</v>
      </c>
      <c r="D272" s="145">
        <f>H93+H94</f>
        <v>28.044743999999998</v>
      </c>
      <c r="E272" s="139"/>
      <c r="F272" s="140"/>
      <c r="G272" s="141"/>
      <c r="H272" s="141"/>
      <c r="I272" s="136"/>
      <c r="J272" s="136"/>
      <c r="K272" s="136"/>
      <c r="L272" s="136"/>
      <c r="M272" s="136"/>
      <c r="N272" s="136"/>
      <c r="O272" s="136"/>
      <c r="P272" s="136"/>
      <c r="Q272" s="136"/>
      <c r="R272" s="136"/>
      <c r="S272" s="136"/>
      <c r="T272" s="136"/>
      <c r="U272" s="136"/>
      <c r="V272" s="136"/>
      <c r="W272" s="136"/>
      <c r="X272" s="136"/>
      <c r="Y272" s="136"/>
      <c r="Z272" s="136"/>
      <c r="AA272" s="136"/>
      <c r="AB272" s="136"/>
      <c r="AC272" s="136"/>
      <c r="AD272" s="136"/>
      <c r="AE272" s="136"/>
      <c r="AF272" s="136"/>
      <c r="AG272" s="136"/>
      <c r="AH272" s="136"/>
      <c r="AI272" s="136"/>
      <c r="AJ272" s="136"/>
      <c r="AK272" s="136"/>
      <c r="AL272" s="136"/>
      <c r="AM272" s="136"/>
      <c r="AN272" s="136"/>
    </row>
    <row r="273" spans="1:40" s="142" customFormat="1" ht="28.8" hidden="1">
      <c r="A273" s="122" t="s">
        <v>296</v>
      </c>
      <c r="B273" s="144" t="s">
        <v>337</v>
      </c>
      <c r="C273" s="122" t="s">
        <v>298</v>
      </c>
      <c r="D273" s="145">
        <f>H106</f>
        <v>59.603825999999991</v>
      </c>
      <c r="E273" s="139"/>
      <c r="F273" s="140"/>
      <c r="G273" s="141"/>
      <c r="H273" s="141"/>
      <c r="I273" s="136"/>
      <c r="J273" s="136"/>
      <c r="K273" s="136"/>
      <c r="L273" s="136"/>
      <c r="M273" s="136"/>
      <c r="N273" s="136"/>
      <c r="O273" s="136"/>
      <c r="P273" s="136"/>
      <c r="Q273" s="136"/>
      <c r="R273" s="136"/>
      <c r="S273" s="136"/>
      <c r="T273" s="136"/>
      <c r="U273" s="136"/>
      <c r="V273" s="136"/>
      <c r="W273" s="136"/>
      <c r="X273" s="136"/>
      <c r="Y273" s="136"/>
      <c r="Z273" s="136"/>
      <c r="AA273" s="136"/>
      <c r="AB273" s="136"/>
      <c r="AC273" s="136"/>
      <c r="AD273" s="136"/>
      <c r="AE273" s="136"/>
      <c r="AF273" s="136"/>
      <c r="AG273" s="136"/>
      <c r="AH273" s="136"/>
      <c r="AI273" s="136"/>
      <c r="AJ273" s="136"/>
      <c r="AK273" s="136"/>
      <c r="AL273" s="136"/>
      <c r="AM273" s="136"/>
      <c r="AN273" s="136"/>
    </row>
    <row r="274" spans="1:40" s="142" customFormat="1" hidden="1">
      <c r="A274" s="122" t="s">
        <v>338</v>
      </c>
      <c r="B274" s="144" t="s">
        <v>231</v>
      </c>
      <c r="C274" s="122" t="s">
        <v>298</v>
      </c>
      <c r="D274" s="145">
        <v>0</v>
      </c>
      <c r="E274" s="139"/>
      <c r="F274" s="140"/>
      <c r="G274" s="141"/>
      <c r="H274" s="141"/>
      <c r="I274" s="136"/>
      <c r="J274" s="136"/>
      <c r="K274" s="136"/>
      <c r="L274" s="136"/>
      <c r="M274" s="136"/>
      <c r="N274" s="136"/>
      <c r="O274" s="136"/>
      <c r="P274" s="136"/>
      <c r="Q274" s="136"/>
      <c r="R274" s="136"/>
      <c r="S274" s="136"/>
      <c r="T274" s="136"/>
      <c r="U274" s="136"/>
      <c r="V274" s="136"/>
      <c r="W274" s="136"/>
      <c r="X274" s="136"/>
      <c r="Y274" s="136"/>
      <c r="Z274" s="136"/>
      <c r="AA274" s="136"/>
      <c r="AB274" s="136"/>
      <c r="AC274" s="136"/>
      <c r="AD274" s="136"/>
      <c r="AE274" s="136"/>
      <c r="AF274" s="136"/>
      <c r="AG274" s="136"/>
      <c r="AH274" s="136"/>
      <c r="AI274" s="136"/>
      <c r="AJ274" s="136"/>
      <c r="AK274" s="136"/>
      <c r="AL274" s="136"/>
      <c r="AM274" s="136"/>
      <c r="AN274" s="136"/>
    </row>
    <row r="275" spans="1:40" s="142" customFormat="1" hidden="1">
      <c r="A275" s="122" t="s">
        <v>339</v>
      </c>
      <c r="B275" s="144" t="s">
        <v>233</v>
      </c>
      <c r="C275" s="122" t="s">
        <v>298</v>
      </c>
      <c r="D275" s="145">
        <v>0</v>
      </c>
      <c r="E275" s="139"/>
      <c r="F275" s="140"/>
      <c r="G275" s="141"/>
      <c r="H275" s="141"/>
      <c r="I275" s="136"/>
      <c r="J275" s="136"/>
      <c r="K275" s="136"/>
      <c r="L275" s="136"/>
      <c r="M275" s="136"/>
      <c r="N275" s="136"/>
      <c r="O275" s="136"/>
      <c r="P275" s="136"/>
      <c r="Q275" s="136"/>
      <c r="R275" s="136"/>
      <c r="S275" s="136"/>
      <c r="T275" s="136"/>
      <c r="U275" s="136"/>
      <c r="V275" s="136"/>
      <c r="W275" s="136"/>
      <c r="X275" s="136"/>
      <c r="Y275" s="136"/>
      <c r="Z275" s="136"/>
      <c r="AA275" s="136"/>
      <c r="AB275" s="136"/>
      <c r="AC275" s="136"/>
      <c r="AD275" s="136"/>
      <c r="AE275" s="136"/>
      <c r="AF275" s="136"/>
      <c r="AG275" s="136"/>
      <c r="AH275" s="136"/>
      <c r="AI275" s="136"/>
      <c r="AJ275" s="136"/>
      <c r="AK275" s="136"/>
      <c r="AL275" s="136"/>
      <c r="AM275" s="136"/>
      <c r="AN275" s="136"/>
    </row>
    <row r="276" spans="1:40" s="142" customFormat="1" hidden="1">
      <c r="A276" s="122" t="s">
        <v>338</v>
      </c>
      <c r="B276" s="146" t="s">
        <v>340</v>
      </c>
      <c r="C276" s="122" t="s">
        <v>298</v>
      </c>
      <c r="D276" s="145">
        <f>H239</f>
        <v>90.18</v>
      </c>
      <c r="E276" s="139"/>
      <c r="F276" s="140"/>
      <c r="G276" s="141"/>
      <c r="H276" s="141"/>
      <c r="I276" s="136"/>
      <c r="J276" s="136"/>
      <c r="K276" s="136"/>
      <c r="L276" s="136"/>
      <c r="M276" s="136"/>
      <c r="N276" s="136"/>
      <c r="O276" s="136"/>
      <c r="P276" s="136"/>
      <c r="Q276" s="136"/>
      <c r="R276" s="136"/>
      <c r="S276" s="136"/>
      <c r="T276" s="136"/>
      <c r="U276" s="136"/>
      <c r="V276" s="136"/>
      <c r="W276" s="136"/>
      <c r="X276" s="136"/>
      <c r="Y276" s="136"/>
      <c r="Z276" s="136"/>
      <c r="AA276" s="136"/>
      <c r="AB276" s="136"/>
      <c r="AC276" s="136"/>
      <c r="AD276" s="136"/>
      <c r="AE276" s="136"/>
      <c r="AF276" s="136"/>
      <c r="AG276" s="136"/>
      <c r="AH276" s="136"/>
      <c r="AI276" s="136"/>
      <c r="AJ276" s="136"/>
      <c r="AK276" s="136"/>
      <c r="AL276" s="136"/>
      <c r="AM276" s="136"/>
      <c r="AN276" s="136"/>
    </row>
    <row r="277" spans="1:40" s="142" customFormat="1" hidden="1">
      <c r="A277" s="122" t="s">
        <v>339</v>
      </c>
      <c r="B277" s="146" t="s">
        <v>341</v>
      </c>
      <c r="C277" s="122" t="s">
        <v>298</v>
      </c>
      <c r="D277" s="145">
        <f>H241</f>
        <v>55.926000000000002</v>
      </c>
      <c r="E277" s="139"/>
      <c r="F277" s="140"/>
      <c r="G277" s="141"/>
      <c r="H277" s="141"/>
      <c r="I277" s="136"/>
      <c r="J277" s="136"/>
      <c r="K277" s="136"/>
      <c r="L277" s="136"/>
      <c r="M277" s="136"/>
      <c r="N277" s="136"/>
      <c r="O277" s="136"/>
      <c r="P277" s="136"/>
      <c r="Q277" s="136"/>
      <c r="R277" s="136"/>
      <c r="S277" s="136"/>
      <c r="T277" s="136"/>
      <c r="U277" s="136"/>
      <c r="V277" s="136"/>
      <c r="W277" s="136"/>
      <c r="X277" s="136"/>
      <c r="Y277" s="136"/>
      <c r="Z277" s="136"/>
      <c r="AA277" s="136"/>
      <c r="AB277" s="136"/>
      <c r="AC277" s="136"/>
      <c r="AD277" s="136"/>
      <c r="AE277" s="136"/>
      <c r="AF277" s="136"/>
      <c r="AG277" s="136"/>
      <c r="AH277" s="136"/>
      <c r="AI277" s="136"/>
      <c r="AJ277" s="136"/>
      <c r="AK277" s="136"/>
      <c r="AL277" s="136"/>
      <c r="AM277" s="136"/>
      <c r="AN277" s="136"/>
    </row>
    <row r="278" spans="1:40" s="142" customFormat="1" hidden="1">
      <c r="A278" s="122"/>
      <c r="B278" s="147" t="s">
        <v>342</v>
      </c>
      <c r="C278" s="148"/>
      <c r="D278" s="149">
        <f>SUM(D261:D277)</f>
        <v>267.286134</v>
      </c>
      <c r="E278" s="139"/>
      <c r="F278" s="140"/>
      <c r="G278" s="141"/>
      <c r="H278" s="141"/>
      <c r="I278" s="136"/>
      <c r="J278" s="136"/>
      <c r="K278" s="136"/>
      <c r="L278" s="136"/>
      <c r="M278" s="136"/>
      <c r="N278" s="136"/>
      <c r="O278" s="136"/>
      <c r="P278" s="136"/>
      <c r="Q278" s="136"/>
      <c r="R278" s="136"/>
      <c r="S278" s="136"/>
      <c r="T278" s="136"/>
      <c r="U278" s="136"/>
      <c r="V278" s="136"/>
      <c r="W278" s="136"/>
      <c r="X278" s="136"/>
      <c r="Y278" s="136"/>
      <c r="Z278" s="136"/>
      <c r="AA278" s="136"/>
      <c r="AB278" s="136"/>
      <c r="AC278" s="136"/>
      <c r="AD278" s="136"/>
      <c r="AE278" s="136"/>
      <c r="AF278" s="136"/>
      <c r="AG278" s="136"/>
      <c r="AH278" s="136"/>
      <c r="AI278" s="136"/>
      <c r="AJ278" s="136"/>
      <c r="AK278" s="136"/>
      <c r="AL278" s="136"/>
      <c r="AM278" s="136"/>
      <c r="AN278" s="136"/>
    </row>
    <row r="279" spans="1:40" s="142" customFormat="1" hidden="1">
      <c r="A279" s="122"/>
      <c r="B279" s="146" t="s">
        <v>343</v>
      </c>
      <c r="C279" s="122" t="s">
        <v>22</v>
      </c>
      <c r="D279" s="145">
        <v>3881.7</v>
      </c>
      <c r="E279" s="139"/>
      <c r="F279" s="140"/>
      <c r="G279" s="141"/>
      <c r="H279" s="141"/>
      <c r="I279" s="136"/>
      <c r="J279" s="136"/>
      <c r="K279" s="136"/>
      <c r="L279" s="136"/>
      <c r="M279" s="136"/>
      <c r="N279" s="136"/>
      <c r="O279" s="136"/>
      <c r="P279" s="136"/>
      <c r="Q279" s="136"/>
      <c r="R279" s="136"/>
      <c r="S279" s="136"/>
      <c r="T279" s="136"/>
      <c r="U279" s="136"/>
      <c r="V279" s="136"/>
      <c r="W279" s="136"/>
      <c r="X279" s="136"/>
      <c r="Y279" s="136"/>
      <c r="Z279" s="136"/>
      <c r="AA279" s="136"/>
      <c r="AB279" s="136"/>
      <c r="AC279" s="136"/>
      <c r="AD279" s="136"/>
      <c r="AE279" s="136"/>
      <c r="AF279" s="136"/>
      <c r="AG279" s="136"/>
      <c r="AH279" s="136"/>
      <c r="AI279" s="136"/>
      <c r="AJ279" s="136"/>
      <c r="AK279" s="136"/>
      <c r="AL279" s="136"/>
      <c r="AM279" s="136"/>
      <c r="AN279" s="136"/>
    </row>
    <row r="280" spans="1:40" s="142" customFormat="1" hidden="1">
      <c r="A280" s="150"/>
      <c r="B280" s="151" t="s">
        <v>344</v>
      </c>
      <c r="C280" s="152" t="s">
        <v>298</v>
      </c>
      <c r="D280" s="153">
        <f>D278/D279/12*1000</f>
        <v>5.7381674266429661</v>
      </c>
      <c r="E280" s="139"/>
      <c r="F280" s="140"/>
      <c r="G280" s="141"/>
      <c r="H280" s="141"/>
      <c r="I280" s="136"/>
      <c r="J280" s="136"/>
      <c r="K280" s="136"/>
      <c r="L280" s="136"/>
      <c r="M280" s="136"/>
      <c r="N280" s="136"/>
      <c r="O280" s="136"/>
      <c r="P280" s="136"/>
      <c r="Q280" s="136"/>
      <c r="R280" s="136"/>
      <c r="S280" s="136"/>
      <c r="T280" s="136"/>
      <c r="U280" s="136"/>
      <c r="V280" s="136"/>
      <c r="W280" s="136"/>
      <c r="X280" s="136"/>
      <c r="Y280" s="136"/>
      <c r="Z280" s="136"/>
      <c r="AA280" s="136"/>
      <c r="AB280" s="136"/>
      <c r="AC280" s="136"/>
      <c r="AD280" s="136"/>
      <c r="AE280" s="136"/>
      <c r="AF280" s="136"/>
      <c r="AG280" s="136"/>
      <c r="AH280" s="136"/>
      <c r="AI280" s="136"/>
      <c r="AJ280" s="136"/>
      <c r="AK280" s="136"/>
      <c r="AL280" s="136"/>
      <c r="AM280" s="136"/>
      <c r="AN280" s="136"/>
    </row>
    <row r="281" spans="1:40" s="142" customFormat="1" ht="24.6" hidden="1" thickBot="1">
      <c r="A281" s="154"/>
      <c r="B281" s="155" t="s">
        <v>345</v>
      </c>
      <c r="C281" s="156" t="s">
        <v>298</v>
      </c>
      <c r="D281" s="157">
        <v>19.059999999999999</v>
      </c>
      <c r="E281" s="141"/>
      <c r="F281" s="141"/>
      <c r="G281" s="141"/>
      <c r="H281" s="141"/>
      <c r="I281" s="136"/>
      <c r="J281" s="136"/>
      <c r="K281" s="136"/>
      <c r="L281" s="136"/>
      <c r="M281" s="136"/>
      <c r="N281" s="136"/>
      <c r="O281" s="136"/>
      <c r="P281" s="136"/>
      <c r="Q281" s="136"/>
      <c r="R281" s="136"/>
      <c r="S281" s="136"/>
      <c r="T281" s="136"/>
      <c r="U281" s="136"/>
      <c r="V281" s="136"/>
      <c r="W281" s="136"/>
      <c r="X281" s="136"/>
      <c r="Y281" s="136"/>
      <c r="Z281" s="136"/>
      <c r="AA281" s="136"/>
      <c r="AB281" s="136"/>
      <c r="AC281" s="136"/>
      <c r="AD281" s="136"/>
      <c r="AE281" s="136"/>
      <c r="AF281" s="136"/>
      <c r="AG281" s="136"/>
      <c r="AH281" s="136"/>
      <c r="AI281" s="136"/>
      <c r="AJ281" s="136"/>
      <c r="AK281" s="136"/>
      <c r="AL281" s="136"/>
      <c r="AM281" s="136"/>
      <c r="AN281" s="136"/>
    </row>
    <row r="282" spans="1:40" s="142" customFormat="1">
      <c r="A282" s="136"/>
      <c r="C282" s="136"/>
      <c r="D282" s="136"/>
      <c r="E282" s="136"/>
      <c r="F282" s="136"/>
      <c r="G282" s="136"/>
      <c r="H282" s="136"/>
      <c r="I282" s="136"/>
      <c r="J282" s="136"/>
      <c r="K282" s="136"/>
      <c r="L282" s="136"/>
      <c r="M282" s="136"/>
      <c r="N282" s="136"/>
      <c r="O282" s="136"/>
      <c r="P282" s="136"/>
      <c r="Q282" s="136"/>
      <c r="R282" s="136"/>
      <c r="S282" s="136"/>
      <c r="T282" s="136"/>
      <c r="U282" s="136"/>
      <c r="V282" s="136"/>
      <c r="W282" s="136"/>
      <c r="X282" s="136"/>
      <c r="Y282" s="136"/>
      <c r="Z282" s="136"/>
      <c r="AA282" s="136"/>
      <c r="AB282" s="136"/>
      <c r="AC282" s="136"/>
      <c r="AD282" s="136"/>
      <c r="AE282" s="136"/>
      <c r="AF282" s="136"/>
      <c r="AG282" s="136"/>
      <c r="AH282" s="136"/>
      <c r="AI282" s="136"/>
      <c r="AJ282" s="136"/>
      <c r="AK282" s="136"/>
      <c r="AL282" s="136"/>
      <c r="AM282" s="136"/>
      <c r="AN282" s="136"/>
    </row>
    <row r="284" spans="1:40">
      <c r="A284" s="160"/>
      <c r="B284" s="161"/>
      <c r="C284" s="160"/>
      <c r="D284" s="160"/>
      <c r="E284" s="160"/>
    </row>
    <row r="285" spans="1:40">
      <c r="A285" s="162"/>
      <c r="B285" s="163"/>
      <c r="C285" s="162"/>
      <c r="D285" s="162"/>
      <c r="E285" s="160"/>
    </row>
    <row r="286" spans="1:40">
      <c r="A286" s="162"/>
      <c r="B286" s="164"/>
      <c r="C286" s="162"/>
      <c r="D286" s="162"/>
      <c r="E286" s="160"/>
    </row>
    <row r="287" spans="1:40">
      <c r="A287" s="162"/>
      <c r="B287" s="165"/>
      <c r="C287" s="162"/>
      <c r="D287" s="162"/>
      <c r="E287" s="160"/>
    </row>
    <row r="288" spans="1:40">
      <c r="A288" s="162"/>
      <c r="B288" s="165"/>
      <c r="C288" s="162"/>
      <c r="D288" s="162"/>
      <c r="E288" s="160"/>
    </row>
    <row r="289" spans="1:5">
      <c r="A289" s="162"/>
      <c r="B289" s="165"/>
      <c r="C289" s="162"/>
      <c r="D289" s="162"/>
      <c r="E289" s="160"/>
    </row>
    <row r="290" spans="1:5">
      <c r="A290" s="162"/>
      <c r="B290" s="165"/>
      <c r="C290" s="162"/>
      <c r="D290" s="162"/>
      <c r="E290" s="160"/>
    </row>
    <row r="291" spans="1:5">
      <c r="A291" s="162"/>
      <c r="B291" s="165"/>
      <c r="C291" s="162"/>
      <c r="D291" s="162"/>
      <c r="E291" s="160"/>
    </row>
    <row r="292" spans="1:5">
      <c r="A292" s="162"/>
      <c r="B292" s="165"/>
      <c r="C292" s="162"/>
      <c r="D292" s="162"/>
      <c r="E292" s="160"/>
    </row>
    <row r="293" spans="1:5">
      <c r="A293" s="162"/>
      <c r="B293" s="165"/>
      <c r="C293" s="162"/>
      <c r="D293" s="162"/>
      <c r="E293" s="160"/>
    </row>
    <row r="294" spans="1:5">
      <c r="A294" s="162"/>
      <c r="B294" s="165"/>
      <c r="C294" s="162"/>
      <c r="D294" s="162"/>
      <c r="E294" s="160"/>
    </row>
    <row r="295" spans="1:5">
      <c r="A295" s="162"/>
      <c r="B295" s="165"/>
      <c r="C295" s="162"/>
      <c r="D295" s="162"/>
      <c r="E295" s="160"/>
    </row>
    <row r="296" spans="1:5">
      <c r="A296" s="162"/>
      <c r="B296" s="166"/>
      <c r="C296" s="162"/>
      <c r="D296" s="162"/>
      <c r="E296" s="160"/>
    </row>
    <row r="297" spans="1:5">
      <c r="A297" s="162"/>
      <c r="B297" s="165"/>
      <c r="C297" s="162"/>
      <c r="D297" s="162"/>
      <c r="E297" s="160"/>
    </row>
    <row r="298" spans="1:5">
      <c r="A298" s="162"/>
      <c r="B298" s="165"/>
      <c r="C298" s="162"/>
      <c r="D298" s="162"/>
      <c r="E298" s="160"/>
    </row>
    <row r="299" spans="1:5">
      <c r="A299" s="162"/>
      <c r="B299" s="165"/>
      <c r="C299" s="162"/>
      <c r="D299" s="162"/>
      <c r="E299" s="160"/>
    </row>
    <row r="300" spans="1:5">
      <c r="A300" s="162"/>
      <c r="B300" s="165"/>
      <c r="C300" s="162"/>
      <c r="D300" s="162"/>
      <c r="E300" s="160"/>
    </row>
    <row r="301" spans="1:5">
      <c r="A301" s="162"/>
      <c r="B301" s="165"/>
      <c r="C301" s="162"/>
      <c r="D301" s="162"/>
      <c r="E301" s="160"/>
    </row>
    <row r="302" spans="1:5">
      <c r="A302" s="160"/>
      <c r="B302" s="161"/>
      <c r="C302" s="160"/>
      <c r="D302" s="160"/>
      <c r="E302" s="160"/>
    </row>
    <row r="303" spans="1:5">
      <c r="A303" s="160"/>
      <c r="B303" s="161"/>
      <c r="C303" s="160"/>
      <c r="D303" s="160"/>
      <c r="E303" s="160"/>
    </row>
    <row r="304" spans="1:5">
      <c r="A304" s="160"/>
      <c r="B304" s="161"/>
      <c r="C304" s="160"/>
      <c r="D304" s="160"/>
      <c r="E304" s="160"/>
    </row>
    <row r="305" spans="1:5">
      <c r="A305" s="160"/>
      <c r="B305" s="161"/>
      <c r="C305" s="160"/>
      <c r="D305" s="160"/>
      <c r="E305" s="160"/>
    </row>
    <row r="306" spans="1:5">
      <c r="A306" s="160"/>
      <c r="B306" s="161"/>
      <c r="C306" s="160"/>
      <c r="D306" s="160"/>
      <c r="E306" s="160"/>
    </row>
  </sheetData>
  <mergeCells count="31">
    <mergeCell ref="A41:C41"/>
    <mergeCell ref="A248:G248"/>
    <mergeCell ref="AF53:AN53"/>
    <mergeCell ref="A1:H1"/>
    <mergeCell ref="A2:H2"/>
    <mergeCell ref="A3:H3"/>
    <mergeCell ref="A34:C34"/>
    <mergeCell ref="A35:C35"/>
    <mergeCell ref="A36:C36"/>
    <mergeCell ref="A38:C38"/>
    <mergeCell ref="A40:C40"/>
    <mergeCell ref="Y54:AB54"/>
    <mergeCell ref="AC54:AF54"/>
    <mergeCell ref="A42:C42"/>
    <mergeCell ref="I53:L53"/>
    <mergeCell ref="A249:G249"/>
    <mergeCell ref="AG54:AJ54"/>
    <mergeCell ref="A244:G244"/>
    <mergeCell ref="A245:G245"/>
    <mergeCell ref="A246:C246"/>
    <mergeCell ref="A247:G247"/>
    <mergeCell ref="A257:G257"/>
    <mergeCell ref="A250:G250"/>
    <mergeCell ref="A251:G251"/>
    <mergeCell ref="A253:D253"/>
    <mergeCell ref="A255:G255"/>
    <mergeCell ref="AK54:AN54"/>
    <mergeCell ref="I54:L54"/>
    <mergeCell ref="M54:P54"/>
    <mergeCell ref="Q54:T54"/>
    <mergeCell ref="U54:X54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59"/>
  <sheetViews>
    <sheetView tabSelected="1" topLeftCell="A34" workbookViewId="0">
      <selection activeCell="C141" sqref="C141"/>
    </sheetView>
  </sheetViews>
  <sheetFormatPr defaultColWidth="9.109375" defaultRowHeight="14.4"/>
  <cols>
    <col min="1" max="1" width="9.109375" style="158" customWidth="1"/>
    <col min="2" max="2" width="67.44140625" style="159" customWidth="1"/>
    <col min="3" max="3" width="19.44140625" style="159" customWidth="1"/>
    <col min="4" max="200" width="9.109375" style="159" customWidth="1"/>
    <col min="201" max="201" width="5" style="159" customWidth="1"/>
    <col min="202" max="202" width="46" style="159" customWidth="1"/>
    <col min="203" max="207" width="9.33203125" style="159" customWidth="1"/>
    <col min="208" max="208" width="8.88671875" style="159" customWidth="1"/>
    <col min="209" max="212" width="9.33203125" style="159" customWidth="1"/>
    <col min="213" max="219" width="8.88671875" style="159" customWidth="1"/>
    <col min="220" max="221" width="11.33203125" style="159" customWidth="1"/>
    <col min="222" max="228" width="8.88671875" style="159" customWidth="1"/>
    <col min="229" max="16384" width="9.109375" style="159"/>
  </cols>
  <sheetData>
    <row r="1" spans="1:2" s="2" customFormat="1" hidden="1">
      <c r="A1" s="209" t="s">
        <v>0</v>
      </c>
      <c r="B1" s="209"/>
    </row>
    <row r="2" spans="1:2" s="2" customFormat="1" hidden="1">
      <c r="A2" s="209" t="s">
        <v>1</v>
      </c>
      <c r="B2" s="209"/>
    </row>
    <row r="3" spans="1:2" s="2" customFormat="1" hidden="1">
      <c r="A3" s="210" t="s">
        <v>2</v>
      </c>
      <c r="B3" s="210"/>
    </row>
    <row r="4" spans="1:2" s="2" customFormat="1" hidden="1">
      <c r="A4" s="3"/>
      <c r="B4" s="4"/>
    </row>
    <row r="5" spans="1:2" s="2" customFormat="1" hidden="1">
      <c r="A5" s="7"/>
      <c r="B5" s="8"/>
    </row>
    <row r="6" spans="1:2" s="2" customFormat="1" hidden="1">
      <c r="A6" s="7"/>
      <c r="B6" s="8"/>
    </row>
    <row r="7" spans="1:2" s="2" customFormat="1" hidden="1">
      <c r="A7" s="7"/>
      <c r="B7" s="8"/>
    </row>
    <row r="8" spans="1:2" s="2" customFormat="1" hidden="1">
      <c r="A8" s="11"/>
      <c r="B8" s="12"/>
    </row>
    <row r="9" spans="1:2" s="2" customFormat="1" hidden="1">
      <c r="A9" s="14">
        <v>1</v>
      </c>
      <c r="B9" s="14">
        <f>A9+1</f>
        <v>2</v>
      </c>
    </row>
    <row r="10" spans="1:2" s="2" customFormat="1" hidden="1">
      <c r="A10" s="14"/>
      <c r="B10" s="15" t="s">
        <v>19</v>
      </c>
    </row>
    <row r="11" spans="1:2" s="2" customFormat="1" hidden="1">
      <c r="A11" s="16" t="s">
        <v>20</v>
      </c>
      <c r="B11" s="17" t="s">
        <v>21</v>
      </c>
    </row>
    <row r="12" spans="1:2" s="2" customFormat="1" hidden="1">
      <c r="A12" s="16" t="s">
        <v>23</v>
      </c>
      <c r="B12" s="17" t="s">
        <v>24</v>
      </c>
    </row>
    <row r="13" spans="1:2" s="2" customFormat="1" hidden="1">
      <c r="A13" s="14" t="s">
        <v>25</v>
      </c>
      <c r="B13" s="18" t="s">
        <v>26</v>
      </c>
    </row>
    <row r="14" spans="1:2" s="2" customFormat="1" hidden="1">
      <c r="A14" s="16" t="s">
        <v>27</v>
      </c>
      <c r="B14" s="17" t="s">
        <v>28</v>
      </c>
    </row>
    <row r="15" spans="1:2" s="2" customFormat="1" hidden="1">
      <c r="A15" s="16" t="s">
        <v>29</v>
      </c>
      <c r="B15" s="17" t="s">
        <v>30</v>
      </c>
    </row>
    <row r="16" spans="1:2" s="2" customFormat="1" hidden="1">
      <c r="A16" s="16"/>
      <c r="B16" s="17" t="s">
        <v>31</v>
      </c>
    </row>
    <row r="17" spans="1:2" s="2" customFormat="1" hidden="1">
      <c r="A17" s="16"/>
      <c r="B17" s="17" t="s">
        <v>32</v>
      </c>
    </row>
    <row r="18" spans="1:2" s="2" customFormat="1" hidden="1">
      <c r="A18" s="16" t="s">
        <v>33</v>
      </c>
      <c r="B18" s="17" t="s">
        <v>34</v>
      </c>
    </row>
    <row r="19" spans="1:2" s="2" customFormat="1" hidden="1">
      <c r="A19" s="16"/>
      <c r="B19" s="17" t="s">
        <v>36</v>
      </c>
    </row>
    <row r="20" spans="1:2" s="2" customFormat="1" hidden="1">
      <c r="A20" s="16" t="s">
        <v>38</v>
      </c>
      <c r="B20" s="17" t="s">
        <v>39</v>
      </c>
    </row>
    <row r="21" spans="1:2" s="2" customFormat="1" hidden="1">
      <c r="A21" s="16"/>
      <c r="B21" s="17" t="s">
        <v>40</v>
      </c>
    </row>
    <row r="22" spans="1:2" s="2" customFormat="1" hidden="1">
      <c r="A22" s="16"/>
      <c r="B22" s="17" t="s">
        <v>41</v>
      </c>
    </row>
    <row r="23" spans="1:2" s="2" customFormat="1" hidden="1">
      <c r="A23" s="16" t="s">
        <v>43</v>
      </c>
      <c r="B23" s="17" t="s">
        <v>44</v>
      </c>
    </row>
    <row r="24" spans="1:2" s="2" customFormat="1" hidden="1">
      <c r="A24" s="16" t="s">
        <v>45</v>
      </c>
      <c r="B24" s="17" t="s">
        <v>46</v>
      </c>
    </row>
    <row r="25" spans="1:2" s="2" customFormat="1" hidden="1">
      <c r="A25" s="16" t="s">
        <v>47</v>
      </c>
      <c r="B25" s="17" t="s">
        <v>48</v>
      </c>
    </row>
    <row r="26" spans="1:2" s="2" customFormat="1" hidden="1">
      <c r="A26" s="16" t="s">
        <v>49</v>
      </c>
      <c r="B26" s="17" t="s">
        <v>50</v>
      </c>
    </row>
    <row r="27" spans="1:2" s="2" customFormat="1" hidden="1">
      <c r="A27" s="16"/>
      <c r="B27" s="17" t="s">
        <v>51</v>
      </c>
    </row>
    <row r="28" spans="1:2" s="2" customFormat="1" hidden="1">
      <c r="A28" s="16"/>
      <c r="B28" s="17" t="s">
        <v>53</v>
      </c>
    </row>
    <row r="29" spans="1:2" s="2" customFormat="1" hidden="1">
      <c r="A29" s="16"/>
      <c r="B29" s="17" t="s">
        <v>54</v>
      </c>
    </row>
    <row r="30" spans="1:2" s="2" customFormat="1" hidden="1">
      <c r="A30" s="16"/>
      <c r="B30" s="17" t="s">
        <v>56</v>
      </c>
    </row>
    <row r="31" spans="1:2" s="2" customFormat="1" hidden="1">
      <c r="A31" s="16" t="s">
        <v>52</v>
      </c>
      <c r="B31" s="17" t="s">
        <v>57</v>
      </c>
    </row>
    <row r="32" spans="1:2" s="2" customFormat="1" hidden="1">
      <c r="A32" s="16" t="s">
        <v>59</v>
      </c>
      <c r="B32" s="17" t="s">
        <v>60</v>
      </c>
    </row>
    <row r="33" spans="1:3" s="2" customFormat="1" hidden="1">
      <c r="A33" s="19"/>
      <c r="B33" s="19"/>
    </row>
    <row r="34" spans="1:3" s="168" customFormat="1" ht="15.6">
      <c r="A34" s="211" t="s">
        <v>349</v>
      </c>
      <c r="B34" s="211"/>
      <c r="C34" s="167"/>
    </row>
    <row r="35" spans="1:3" s="168" customFormat="1" ht="15.6">
      <c r="A35" s="211" t="s">
        <v>346</v>
      </c>
      <c r="B35" s="211"/>
      <c r="C35" s="167"/>
    </row>
    <row r="36" spans="1:3" s="168" customFormat="1" ht="15.6">
      <c r="A36" s="211" t="s">
        <v>347</v>
      </c>
      <c r="B36" s="211"/>
      <c r="C36" s="167"/>
    </row>
    <row r="37" spans="1:3" s="168" customFormat="1" ht="15.6">
      <c r="A37" s="169"/>
      <c r="B37" s="169"/>
      <c r="C37" s="167"/>
    </row>
    <row r="38" spans="1:3" s="170" customFormat="1" ht="15.6">
      <c r="A38" s="171"/>
      <c r="B38" s="172" t="s">
        <v>348</v>
      </c>
      <c r="C38" s="173">
        <v>-168204.93787999992</v>
      </c>
    </row>
    <row r="39" spans="1:3" s="33" customFormat="1">
      <c r="A39" s="174"/>
      <c r="B39" s="175" t="s">
        <v>87</v>
      </c>
      <c r="C39" s="176"/>
    </row>
    <row r="40" spans="1:3" s="33" customFormat="1" ht="13.8">
      <c r="A40" s="174" t="s">
        <v>93</v>
      </c>
      <c r="B40" s="176" t="s">
        <v>94</v>
      </c>
      <c r="C40" s="189">
        <v>17445.862000000001</v>
      </c>
    </row>
    <row r="41" spans="1:3" s="33" customFormat="1" ht="13.8">
      <c r="A41" s="174"/>
      <c r="B41" s="176" t="s">
        <v>97</v>
      </c>
      <c r="C41" s="189">
        <v>13287.142400000001</v>
      </c>
    </row>
    <row r="42" spans="1:3" s="33" customFormat="1" ht="13.8">
      <c r="A42" s="174" t="s">
        <v>100</v>
      </c>
      <c r="B42" s="176" t="s">
        <v>101</v>
      </c>
      <c r="C42" s="189">
        <v>10951.091199999999</v>
      </c>
    </row>
    <row r="43" spans="1:3" s="33" customFormat="1" ht="13.8">
      <c r="A43" s="174"/>
      <c r="B43" s="176" t="s">
        <v>103</v>
      </c>
      <c r="C43" s="189">
        <v>15543.449600000004</v>
      </c>
    </row>
    <row r="44" spans="1:3" s="33" customFormat="1" ht="41.4">
      <c r="A44" s="174" t="s">
        <v>104</v>
      </c>
      <c r="B44" s="176" t="s">
        <v>105</v>
      </c>
      <c r="C44" s="189">
        <v>4947.9324999999999</v>
      </c>
    </row>
    <row r="45" spans="1:3" s="62" customFormat="1" ht="13.8">
      <c r="A45" s="177" t="s">
        <v>108</v>
      </c>
      <c r="B45" s="176" t="s">
        <v>109</v>
      </c>
      <c r="C45" s="190">
        <v>443.16359999999997</v>
      </c>
    </row>
    <row r="46" spans="1:3" s="33" customFormat="1" ht="13.8">
      <c r="A46" s="178" t="s">
        <v>116</v>
      </c>
      <c r="B46" s="176" t="s">
        <v>117</v>
      </c>
      <c r="C46" s="189">
        <v>45600</v>
      </c>
    </row>
    <row r="47" spans="1:3" s="33" customFormat="1" ht="13.8">
      <c r="A47" s="178"/>
      <c r="B47" s="176" t="s">
        <v>118</v>
      </c>
      <c r="C47" s="189">
        <v>0</v>
      </c>
    </row>
    <row r="48" spans="1:3" s="33" customFormat="1" ht="13.8">
      <c r="A48" s="174"/>
      <c r="B48" s="179" t="s">
        <v>119</v>
      </c>
      <c r="C48" s="189">
        <f>SUM(C40:C47)</f>
        <v>108218.64130000002</v>
      </c>
    </row>
    <row r="49" spans="1:3" s="33" customFormat="1">
      <c r="A49" s="174"/>
      <c r="B49" s="180" t="s">
        <v>120</v>
      </c>
      <c r="C49" s="189"/>
    </row>
    <row r="50" spans="1:3" s="33" customFormat="1" ht="13.8">
      <c r="A50" s="174" t="s">
        <v>121</v>
      </c>
      <c r="B50" s="176" t="s">
        <v>122</v>
      </c>
      <c r="C50" s="189">
        <v>1634.5599999999997</v>
      </c>
    </row>
    <row r="51" spans="1:3" s="33" customFormat="1" ht="13.8">
      <c r="A51" s="174" t="s">
        <v>124</v>
      </c>
      <c r="B51" s="176" t="s">
        <v>125</v>
      </c>
      <c r="C51" s="189">
        <v>2017.6</v>
      </c>
    </row>
    <row r="52" spans="1:3" s="33" customFormat="1" ht="13.8">
      <c r="A52" s="174" t="s">
        <v>127</v>
      </c>
      <c r="B52" s="176" t="s">
        <v>128</v>
      </c>
      <c r="C52" s="189">
        <v>13457.171199999999</v>
      </c>
    </row>
    <row r="53" spans="1:3" s="33" customFormat="1" ht="13.8">
      <c r="A53" s="174" t="s">
        <v>129</v>
      </c>
      <c r="B53" s="176" t="s">
        <v>130</v>
      </c>
      <c r="C53" s="189">
        <v>0</v>
      </c>
    </row>
    <row r="54" spans="1:3" s="33" customFormat="1" ht="13.8">
      <c r="A54" s="174" t="s">
        <v>132</v>
      </c>
      <c r="B54" s="176" t="s">
        <v>133</v>
      </c>
      <c r="C54" s="189">
        <v>0</v>
      </c>
    </row>
    <row r="55" spans="1:3" s="33" customFormat="1" ht="13.8">
      <c r="A55" s="174" t="s">
        <v>135</v>
      </c>
      <c r="B55" s="176" t="s">
        <v>136</v>
      </c>
      <c r="C55" s="189">
        <v>0</v>
      </c>
    </row>
    <row r="56" spans="1:3" s="33" customFormat="1" ht="13.8">
      <c r="A56" s="174"/>
      <c r="B56" s="179" t="s">
        <v>137</v>
      </c>
      <c r="C56" s="189">
        <f>SUM(C50:C55)</f>
        <v>17109.331200000001</v>
      </c>
    </row>
    <row r="57" spans="1:3" s="33" customFormat="1" ht="28.8">
      <c r="A57" s="174"/>
      <c r="B57" s="175" t="s">
        <v>138</v>
      </c>
      <c r="C57" s="189"/>
    </row>
    <row r="58" spans="1:3" s="33" customFormat="1" ht="13.8">
      <c r="A58" s="174" t="s">
        <v>121</v>
      </c>
      <c r="B58" s="176" t="s">
        <v>139</v>
      </c>
      <c r="C58" s="189">
        <v>860.83199999999977</v>
      </c>
    </row>
    <row r="59" spans="1:3" s="33" customFormat="1" ht="13.8">
      <c r="A59" s="174"/>
      <c r="B59" s="176" t="s">
        <v>142</v>
      </c>
      <c r="C59" s="189">
        <v>176.9</v>
      </c>
    </row>
    <row r="60" spans="1:3" s="33" customFormat="1" ht="13.8">
      <c r="A60" s="178" t="s">
        <v>124</v>
      </c>
      <c r="B60" s="176" t="s">
        <v>143</v>
      </c>
      <c r="C60" s="189">
        <v>0</v>
      </c>
    </row>
    <row r="61" spans="1:3" s="33" customFormat="1" ht="13.8">
      <c r="A61" s="178" t="s">
        <v>146</v>
      </c>
      <c r="B61" s="176" t="s">
        <v>147</v>
      </c>
      <c r="C61" s="189">
        <v>562.72499999999991</v>
      </c>
    </row>
    <row r="62" spans="1:3" s="33" customFormat="1" ht="13.8">
      <c r="A62" s="178" t="s">
        <v>148</v>
      </c>
      <c r="B62" s="176" t="s">
        <v>149</v>
      </c>
      <c r="C62" s="189">
        <v>727.92</v>
      </c>
    </row>
    <row r="63" spans="1:3" s="33" customFormat="1" ht="13.8">
      <c r="A63" s="178"/>
      <c r="B63" s="176" t="s">
        <v>151</v>
      </c>
      <c r="C63" s="189">
        <v>5595.125</v>
      </c>
    </row>
    <row r="64" spans="1:3" s="33" customFormat="1" ht="13.8">
      <c r="A64" s="178"/>
      <c r="B64" s="176" t="s">
        <v>153</v>
      </c>
      <c r="C64" s="189">
        <v>2164.3260000000005</v>
      </c>
    </row>
    <row r="65" spans="1:3" s="33" customFormat="1" ht="27.6">
      <c r="A65" s="174" t="s">
        <v>135</v>
      </c>
      <c r="B65" s="176" t="s">
        <v>158</v>
      </c>
      <c r="C65" s="189">
        <v>405.45</v>
      </c>
    </row>
    <row r="66" spans="1:3" s="33" customFormat="1" ht="27.6">
      <c r="A66" s="174" t="s">
        <v>160</v>
      </c>
      <c r="B66" s="176" t="s">
        <v>161</v>
      </c>
      <c r="C66" s="189">
        <v>5666.543999999999</v>
      </c>
    </row>
    <row r="67" spans="1:3" s="33" customFormat="1" ht="13.8">
      <c r="A67" s="174" t="s">
        <v>163</v>
      </c>
      <c r="B67" s="176" t="s">
        <v>164</v>
      </c>
      <c r="C67" s="189">
        <v>4927.3999999999996</v>
      </c>
    </row>
    <row r="68" spans="1:3" s="33" customFormat="1" ht="13.8">
      <c r="A68" s="174"/>
      <c r="B68" s="179" t="s">
        <v>166</v>
      </c>
      <c r="C68" s="189">
        <f>SUM(C58:C67)</f>
        <v>21087.222000000002</v>
      </c>
    </row>
    <row r="69" spans="1:3" s="33" customFormat="1">
      <c r="A69" s="174"/>
      <c r="B69" s="175" t="s">
        <v>167</v>
      </c>
      <c r="C69" s="189"/>
    </row>
    <row r="70" spans="1:3" s="33" customFormat="1" ht="27.6">
      <c r="A70" s="174" t="s">
        <v>168</v>
      </c>
      <c r="B70" s="176" t="s">
        <v>169</v>
      </c>
      <c r="C70" s="189"/>
    </row>
    <row r="71" spans="1:3" s="62" customFormat="1" ht="15" customHeight="1">
      <c r="A71" s="177"/>
      <c r="B71" s="176" t="s">
        <v>171</v>
      </c>
      <c r="C71" s="190">
        <v>35954.799999999996</v>
      </c>
    </row>
    <row r="72" spans="1:3" s="62" customFormat="1" ht="12.75" customHeight="1">
      <c r="A72" s="177"/>
      <c r="B72" s="176" t="s">
        <v>174</v>
      </c>
      <c r="C72" s="190">
        <v>8202.48</v>
      </c>
    </row>
    <row r="73" spans="1:3" s="62" customFormat="1" ht="12" customHeight="1">
      <c r="A73" s="177"/>
      <c r="B73" s="176" t="s">
        <v>177</v>
      </c>
      <c r="C73" s="190">
        <v>4345.7700000000004</v>
      </c>
    </row>
    <row r="74" spans="1:3" s="33" customFormat="1" ht="13.8">
      <c r="A74" s="174" t="s">
        <v>190</v>
      </c>
      <c r="B74" s="176" t="s">
        <v>191</v>
      </c>
      <c r="C74" s="189">
        <v>774.7</v>
      </c>
    </row>
    <row r="75" spans="1:3" s="33" customFormat="1" ht="13.8">
      <c r="A75" s="174"/>
      <c r="B75" s="179" t="s">
        <v>166</v>
      </c>
      <c r="C75" s="189">
        <f>SUM(C71:C74)</f>
        <v>49277.75</v>
      </c>
    </row>
    <row r="76" spans="1:3" s="33" customFormat="1">
      <c r="A76" s="174"/>
      <c r="B76" s="175" t="s">
        <v>194</v>
      </c>
      <c r="C76" s="189"/>
    </row>
    <row r="77" spans="1:3" s="33" customFormat="1" ht="50.25" customHeight="1">
      <c r="A77" s="174" t="s">
        <v>195</v>
      </c>
      <c r="B77" s="176" t="s">
        <v>196</v>
      </c>
      <c r="C77" s="189">
        <v>4530.0060000000003</v>
      </c>
    </row>
    <row r="78" spans="1:3" s="33" customFormat="1" ht="27.6">
      <c r="A78" s="174" t="s">
        <v>197</v>
      </c>
      <c r="B78" s="176" t="s">
        <v>198</v>
      </c>
      <c r="C78" s="189">
        <v>9060.0120000000006</v>
      </c>
    </row>
    <row r="79" spans="1:3" s="33" customFormat="1" ht="41.4">
      <c r="A79" s="174" t="s">
        <v>200</v>
      </c>
      <c r="B79" s="176" t="s">
        <v>201</v>
      </c>
      <c r="C79" s="189">
        <v>4530.0060000000003</v>
      </c>
    </row>
    <row r="80" spans="1:3" s="33" customFormat="1" ht="13.8">
      <c r="A80" s="174" t="s">
        <v>203</v>
      </c>
      <c r="B80" s="176" t="s">
        <v>204</v>
      </c>
      <c r="C80" s="189">
        <v>861.58</v>
      </c>
    </row>
    <row r="81" spans="1:3" s="33" customFormat="1" ht="27.6">
      <c r="A81" s="174" t="s">
        <v>207</v>
      </c>
      <c r="B81" s="176" t="s">
        <v>208</v>
      </c>
      <c r="C81" s="189">
        <v>11483.472</v>
      </c>
    </row>
    <row r="82" spans="1:3" s="33" customFormat="1" ht="13.8">
      <c r="A82" s="174"/>
      <c r="B82" s="179" t="s">
        <v>210</v>
      </c>
      <c r="C82" s="189">
        <f>SUM(C77:C81)</f>
        <v>30465.076000000001</v>
      </c>
    </row>
    <row r="83" spans="1:3" s="33" customFormat="1" ht="27.6">
      <c r="A83" s="171" t="s">
        <v>211</v>
      </c>
      <c r="B83" s="179" t="s">
        <v>212</v>
      </c>
      <c r="C83" s="189">
        <v>15510.144</v>
      </c>
    </row>
    <row r="84" spans="1:3" s="33" customFormat="1" ht="13.8">
      <c r="A84" s="171" t="s">
        <v>213</v>
      </c>
      <c r="B84" s="179" t="s">
        <v>214</v>
      </c>
      <c r="C84" s="189">
        <v>4324.9439999999995</v>
      </c>
    </row>
    <row r="85" spans="1:3" s="33" customFormat="1" ht="13.8">
      <c r="A85" s="171"/>
      <c r="B85" s="179" t="s">
        <v>215</v>
      </c>
      <c r="C85" s="189">
        <f>SUM(C83:C84)</f>
        <v>19835.088</v>
      </c>
    </row>
    <row r="86" spans="1:3" s="33" customFormat="1" ht="13.8">
      <c r="A86" s="171" t="s">
        <v>216</v>
      </c>
      <c r="B86" s="179" t="s">
        <v>217</v>
      </c>
      <c r="C86" s="189">
        <v>487.72999999999996</v>
      </c>
    </row>
    <row r="87" spans="1:3" s="33" customFormat="1" ht="13.8">
      <c r="A87" s="171" t="s">
        <v>219</v>
      </c>
      <c r="B87" s="179" t="s">
        <v>220</v>
      </c>
      <c r="C87" s="189">
        <v>519.28899999999999</v>
      </c>
    </row>
    <row r="88" spans="1:3" s="33" customFormat="1">
      <c r="A88" s="171"/>
      <c r="B88" s="175" t="s">
        <v>221</v>
      </c>
      <c r="C88" s="189"/>
    </row>
    <row r="89" spans="1:3" s="33" customFormat="1" ht="13.8">
      <c r="A89" s="174" t="s">
        <v>222</v>
      </c>
      <c r="B89" s="176" t="s">
        <v>223</v>
      </c>
      <c r="C89" s="189">
        <v>3578.9599999999996</v>
      </c>
    </row>
    <row r="90" spans="1:3" s="33" customFormat="1" ht="13.8">
      <c r="A90" s="174" t="s">
        <v>225</v>
      </c>
      <c r="B90" s="176" t="s">
        <v>226</v>
      </c>
      <c r="C90" s="189">
        <v>2696.7999999999997</v>
      </c>
    </row>
    <row r="91" spans="1:3" s="33" customFormat="1" ht="27.6">
      <c r="A91" s="174"/>
      <c r="B91" s="176" t="s">
        <v>227</v>
      </c>
      <c r="C91" s="189">
        <v>2625.68</v>
      </c>
    </row>
    <row r="92" spans="1:3" s="33" customFormat="1" ht="27.6">
      <c r="A92" s="174"/>
      <c r="B92" s="176" t="s">
        <v>228</v>
      </c>
      <c r="C92" s="189">
        <v>2625.68</v>
      </c>
    </row>
    <row r="93" spans="1:3" s="33" customFormat="1" ht="27.6">
      <c r="A93" s="174"/>
      <c r="B93" s="176" t="s">
        <v>229</v>
      </c>
      <c r="C93" s="189">
        <v>5251.36</v>
      </c>
    </row>
    <row r="94" spans="1:3" s="33" customFormat="1" ht="13.8">
      <c r="A94" s="174"/>
      <c r="B94" s="179" t="s">
        <v>234</v>
      </c>
      <c r="C94" s="189">
        <f>SUM(C89:C93)</f>
        <v>16778.48</v>
      </c>
    </row>
    <row r="95" spans="1:3" s="33" customFormat="1">
      <c r="A95" s="174"/>
      <c r="B95" s="175" t="s">
        <v>235</v>
      </c>
      <c r="C95" s="189"/>
    </row>
    <row r="96" spans="1:3" s="33" customFormat="1" ht="13.8">
      <c r="A96" s="174" t="s">
        <v>236</v>
      </c>
      <c r="B96" s="179" t="s">
        <v>237</v>
      </c>
      <c r="C96" s="189"/>
    </row>
    <row r="97" spans="1:3" s="33" customFormat="1" ht="13.8">
      <c r="A97" s="174"/>
      <c r="B97" s="176" t="s">
        <v>238</v>
      </c>
      <c r="C97" s="189">
        <v>4651.6000000000004</v>
      </c>
    </row>
    <row r="98" spans="1:3" s="33" customFormat="1" ht="27.6">
      <c r="A98" s="174" t="s">
        <v>241</v>
      </c>
      <c r="B98" s="179" t="s">
        <v>242</v>
      </c>
      <c r="C98" s="189">
        <v>0</v>
      </c>
    </row>
    <row r="99" spans="1:3" s="33" customFormat="1" ht="13.8">
      <c r="A99" s="174"/>
      <c r="B99" s="181" t="s">
        <v>243</v>
      </c>
      <c r="C99" s="189">
        <v>0</v>
      </c>
    </row>
    <row r="100" spans="1:3" s="33" customFormat="1" ht="13.8">
      <c r="A100" s="174"/>
      <c r="B100" s="181" t="s">
        <v>245</v>
      </c>
      <c r="C100" s="189">
        <v>996.96</v>
      </c>
    </row>
    <row r="101" spans="1:3" s="33" customFormat="1" ht="13.8">
      <c r="A101" s="182"/>
      <c r="B101" s="181" t="s">
        <v>246</v>
      </c>
      <c r="C101" s="189">
        <v>43.930000000000007</v>
      </c>
    </row>
    <row r="102" spans="1:3" s="33" customFormat="1" ht="13.8">
      <c r="A102" s="182"/>
      <c r="B102" s="181" t="s">
        <v>247</v>
      </c>
      <c r="C102" s="189">
        <v>117.6</v>
      </c>
    </row>
    <row r="103" spans="1:3" s="33" customFormat="1" ht="27.6">
      <c r="A103" s="183"/>
      <c r="B103" s="184" t="s">
        <v>248</v>
      </c>
      <c r="C103" s="189">
        <v>0</v>
      </c>
    </row>
    <row r="104" spans="1:3" s="33" customFormat="1" ht="13.8">
      <c r="A104" s="183" t="s">
        <v>249</v>
      </c>
      <c r="B104" s="185" t="s">
        <v>250</v>
      </c>
      <c r="C104" s="189">
        <v>154.28</v>
      </c>
    </row>
    <row r="105" spans="1:3" s="33" customFormat="1" ht="13.8">
      <c r="A105" s="183" t="s">
        <v>251</v>
      </c>
      <c r="B105" s="181" t="s">
        <v>252</v>
      </c>
      <c r="C105" s="189">
        <v>1363.08</v>
      </c>
    </row>
    <row r="106" spans="1:3" s="33" customFormat="1" ht="13.8">
      <c r="A106" s="183" t="s">
        <v>253</v>
      </c>
      <c r="B106" s="181" t="s">
        <v>254</v>
      </c>
      <c r="C106" s="189">
        <v>1546.92</v>
      </c>
    </row>
    <row r="107" spans="1:3" s="33" customFormat="1" ht="13.8">
      <c r="A107" s="183" t="s">
        <v>27</v>
      </c>
      <c r="B107" s="181" t="s">
        <v>255</v>
      </c>
      <c r="C107" s="189">
        <v>318.39</v>
      </c>
    </row>
    <row r="108" spans="1:3" s="33" customFormat="1" ht="13.8">
      <c r="A108" s="183" t="s">
        <v>29</v>
      </c>
      <c r="B108" s="181" t="s">
        <v>256</v>
      </c>
      <c r="C108" s="189">
        <v>436.86</v>
      </c>
    </row>
    <row r="109" spans="1:3" s="33" customFormat="1" ht="13.8">
      <c r="A109" s="183" t="s">
        <v>33</v>
      </c>
      <c r="B109" s="181" t="s">
        <v>257</v>
      </c>
      <c r="C109" s="189">
        <v>218.43</v>
      </c>
    </row>
    <row r="110" spans="1:3" s="33" customFormat="1" ht="16.5" customHeight="1">
      <c r="A110" s="183" t="s">
        <v>38</v>
      </c>
      <c r="B110" s="181" t="s">
        <v>258</v>
      </c>
      <c r="C110" s="189">
        <v>268.22000000000003</v>
      </c>
    </row>
    <row r="111" spans="1:3" s="33" customFormat="1" ht="13.8">
      <c r="A111" s="183" t="s">
        <v>43</v>
      </c>
      <c r="B111" s="181" t="s">
        <v>259</v>
      </c>
      <c r="C111" s="189">
        <v>77.346000000000004</v>
      </c>
    </row>
    <row r="112" spans="1:3" s="33" customFormat="1" ht="13.8">
      <c r="A112" s="183" t="s">
        <v>45</v>
      </c>
      <c r="B112" s="181" t="s">
        <v>260</v>
      </c>
      <c r="C112" s="189">
        <v>268.22000000000003</v>
      </c>
    </row>
    <row r="113" spans="1:3" s="33" customFormat="1" ht="13.8">
      <c r="A113" s="183" t="s">
        <v>47</v>
      </c>
      <c r="B113" s="181" t="s">
        <v>261</v>
      </c>
      <c r="C113" s="189">
        <v>792.64</v>
      </c>
    </row>
    <row r="114" spans="1:3" s="33" customFormat="1" ht="13.8">
      <c r="A114" s="183"/>
      <c r="B114" s="186" t="s">
        <v>264</v>
      </c>
      <c r="C114" s="189">
        <v>0</v>
      </c>
    </row>
    <row r="115" spans="1:3" s="33" customFormat="1" ht="13.8">
      <c r="A115" s="183" t="s">
        <v>249</v>
      </c>
      <c r="B115" s="181" t="s">
        <v>265</v>
      </c>
      <c r="C115" s="189">
        <v>558.47</v>
      </c>
    </row>
    <row r="116" spans="1:3" s="33" customFormat="1" ht="13.8">
      <c r="A116" s="183" t="s">
        <v>251</v>
      </c>
      <c r="B116" s="181" t="s">
        <v>266</v>
      </c>
      <c r="C116" s="189">
        <v>770.92</v>
      </c>
    </row>
    <row r="117" spans="1:3" s="33" customFormat="1" ht="13.8">
      <c r="A117" s="183" t="s">
        <v>253</v>
      </c>
      <c r="B117" s="181" t="s">
        <v>267</v>
      </c>
      <c r="C117" s="189">
        <v>296</v>
      </c>
    </row>
    <row r="118" spans="1:3" s="33" customFormat="1" ht="13.8">
      <c r="A118" s="183" t="s">
        <v>27</v>
      </c>
      <c r="B118" s="181" t="s">
        <v>268</v>
      </c>
      <c r="C118" s="189">
        <v>200.26</v>
      </c>
    </row>
    <row r="119" spans="1:3" s="33" customFormat="1" ht="13.8">
      <c r="A119" s="183"/>
      <c r="B119" s="181" t="s">
        <v>269</v>
      </c>
      <c r="C119" s="189">
        <v>1615.5719999999999</v>
      </c>
    </row>
    <row r="120" spans="1:3" s="33" customFormat="1" ht="27.6">
      <c r="A120" s="174" t="s">
        <v>270</v>
      </c>
      <c r="B120" s="179" t="s">
        <v>271</v>
      </c>
      <c r="C120" s="189">
        <v>0</v>
      </c>
    </row>
    <row r="121" spans="1:3" s="33" customFormat="1" ht="13.8">
      <c r="A121" s="174"/>
      <c r="B121" s="181" t="s">
        <v>272</v>
      </c>
      <c r="C121" s="189">
        <v>0</v>
      </c>
    </row>
    <row r="122" spans="1:3" s="33" customFormat="1" ht="13.8">
      <c r="A122" s="174"/>
      <c r="B122" s="185" t="s">
        <v>275</v>
      </c>
      <c r="C122" s="189">
        <v>308.952</v>
      </c>
    </row>
    <row r="123" spans="1:3" s="33" customFormat="1" ht="18" customHeight="1">
      <c r="A123" s="174"/>
      <c r="B123" s="181" t="s">
        <v>276</v>
      </c>
      <c r="C123" s="189">
        <v>852.24</v>
      </c>
    </row>
    <row r="124" spans="1:3" s="33" customFormat="1" ht="13.8">
      <c r="A124" s="174"/>
      <c r="B124" s="181" t="s">
        <v>277</v>
      </c>
      <c r="C124" s="189">
        <v>0</v>
      </c>
    </row>
    <row r="125" spans="1:3" s="33" customFormat="1" ht="13.8">
      <c r="A125" s="174"/>
      <c r="B125" s="187" t="s">
        <v>278</v>
      </c>
      <c r="C125" s="189">
        <v>463.86120000000005</v>
      </c>
    </row>
    <row r="126" spans="1:3" s="33" customFormat="1" ht="26.25" customHeight="1">
      <c r="A126" s="174"/>
      <c r="B126" s="187" t="s">
        <v>279</v>
      </c>
      <c r="C126" s="189">
        <v>191.3</v>
      </c>
    </row>
    <row r="127" spans="1:3" s="33" customFormat="1" ht="13.8">
      <c r="A127" s="174"/>
      <c r="B127" s="181" t="s">
        <v>280</v>
      </c>
      <c r="C127" s="189">
        <v>2949.68</v>
      </c>
    </row>
    <row r="128" spans="1:3" s="33" customFormat="1" ht="13.8">
      <c r="A128" s="174"/>
      <c r="B128" s="188" t="s">
        <v>281</v>
      </c>
      <c r="C128" s="189">
        <v>0</v>
      </c>
    </row>
    <row r="129" spans="1:6" s="33" customFormat="1" ht="13.8">
      <c r="A129" s="174"/>
      <c r="B129" s="188" t="s">
        <v>283</v>
      </c>
      <c r="C129" s="189">
        <v>308.952</v>
      </c>
    </row>
    <row r="130" spans="1:6" s="33" customFormat="1" ht="13.8">
      <c r="A130" s="174"/>
      <c r="B130" s="188" t="s">
        <v>284</v>
      </c>
      <c r="C130" s="189">
        <v>439.26250000000005</v>
      </c>
    </row>
    <row r="131" spans="1:6" s="33" customFormat="1" ht="13.8">
      <c r="A131" s="174"/>
      <c r="B131" s="188" t="s">
        <v>287</v>
      </c>
      <c r="C131" s="189">
        <v>1529.3375000000001</v>
      </c>
    </row>
    <row r="132" spans="1:6" s="33" customFormat="1" ht="13.8">
      <c r="A132" s="174"/>
      <c r="B132" s="188" t="s">
        <v>289</v>
      </c>
      <c r="C132" s="189">
        <v>278.01</v>
      </c>
    </row>
    <row r="133" spans="1:6" s="33" customFormat="1" ht="13.8">
      <c r="A133" s="174"/>
      <c r="B133" s="185" t="s">
        <v>290</v>
      </c>
      <c r="C133" s="189">
        <v>270.87</v>
      </c>
    </row>
    <row r="134" spans="1:6" s="33" customFormat="1" ht="13.8">
      <c r="A134" s="171"/>
      <c r="B134" s="179" t="s">
        <v>294</v>
      </c>
      <c r="C134" s="189">
        <f>SUM(C97:C133)</f>
        <v>22288.163199999999</v>
      </c>
    </row>
    <row r="135" spans="1:6" s="33" customFormat="1" ht="13.8">
      <c r="A135" s="174"/>
      <c r="B135" s="179" t="s">
        <v>295</v>
      </c>
      <c r="C135" s="189">
        <v>62338.847999999998</v>
      </c>
    </row>
    <row r="136" spans="1:6" s="33" customFormat="1" ht="13.8">
      <c r="A136" s="174" t="s">
        <v>296</v>
      </c>
      <c r="B136" s="179" t="s">
        <v>297</v>
      </c>
      <c r="C136" s="189">
        <f>C48+C56+C68+C75+C82+C85+C86+C87+C94+C134+C135</f>
        <v>348405.61869999999</v>
      </c>
    </row>
    <row r="137" spans="1:6" s="196" customFormat="1" ht="15.6">
      <c r="A137" s="191"/>
      <c r="B137" s="192" t="s">
        <v>350</v>
      </c>
      <c r="C137" s="193">
        <v>298327.93</v>
      </c>
      <c r="D137" s="194"/>
      <c r="E137" s="195"/>
      <c r="F137" s="195"/>
    </row>
    <row r="138" spans="1:6" s="197" customFormat="1" ht="15.6">
      <c r="A138" s="191"/>
      <c r="B138" s="192" t="s">
        <v>351</v>
      </c>
      <c r="C138" s="193">
        <v>296978.82</v>
      </c>
      <c r="D138" s="194"/>
      <c r="E138" s="194"/>
      <c r="F138" s="194"/>
    </row>
    <row r="139" spans="1:6" s="197" customFormat="1" ht="15.6">
      <c r="A139" s="191"/>
      <c r="B139" s="192" t="s">
        <v>353</v>
      </c>
      <c r="C139" s="198">
        <f>C138-C136</f>
        <v>-51426.798699999985</v>
      </c>
      <c r="D139" s="195"/>
      <c r="E139" s="195"/>
      <c r="F139" s="195"/>
    </row>
    <row r="140" spans="1:6" s="197" customFormat="1" ht="15.6">
      <c r="A140" s="191"/>
      <c r="B140" s="192" t="s">
        <v>352</v>
      </c>
      <c r="C140" s="198">
        <f>C38+C139</f>
        <v>-219631.73657999991</v>
      </c>
      <c r="D140" s="195"/>
      <c r="E140" s="195"/>
      <c r="F140" s="195"/>
    </row>
    <row r="141" spans="1:6">
      <c r="A141" s="162"/>
      <c r="B141" s="165"/>
    </row>
    <row r="142" spans="1:6">
      <c r="A142" s="162"/>
      <c r="B142" s="165"/>
    </row>
    <row r="143" spans="1:6">
      <c r="A143" s="162"/>
      <c r="B143" s="165"/>
    </row>
    <row r="144" spans="1:6">
      <c r="A144" s="162"/>
      <c r="B144" s="165"/>
    </row>
    <row r="145" spans="1:2">
      <c r="A145" s="162"/>
      <c r="B145" s="165"/>
    </row>
    <row r="146" spans="1:2">
      <c r="A146" s="162"/>
      <c r="B146" s="165"/>
    </row>
    <row r="147" spans="1:2">
      <c r="A147" s="162"/>
      <c r="B147" s="165"/>
    </row>
    <row r="148" spans="1:2">
      <c r="A148" s="162"/>
      <c r="B148" s="165"/>
    </row>
    <row r="149" spans="1:2">
      <c r="A149" s="162"/>
      <c r="B149" s="166"/>
    </row>
    <row r="150" spans="1:2">
      <c r="A150" s="162"/>
      <c r="B150" s="165"/>
    </row>
    <row r="151" spans="1:2">
      <c r="A151" s="162"/>
      <c r="B151" s="165"/>
    </row>
    <row r="152" spans="1:2">
      <c r="A152" s="162"/>
      <c r="B152" s="165"/>
    </row>
    <row r="153" spans="1:2">
      <c r="A153" s="162"/>
      <c r="B153" s="165"/>
    </row>
    <row r="154" spans="1:2">
      <c r="A154" s="162"/>
      <c r="B154" s="165"/>
    </row>
    <row r="155" spans="1:2">
      <c r="A155" s="160"/>
      <c r="B155" s="161"/>
    </row>
    <row r="156" spans="1:2">
      <c r="A156" s="160"/>
      <c r="B156" s="161"/>
    </row>
    <row r="157" spans="1:2">
      <c r="A157" s="160"/>
      <c r="B157" s="161"/>
    </row>
    <row r="158" spans="1:2">
      <c r="A158" s="160"/>
      <c r="B158" s="161"/>
    </row>
    <row r="159" spans="1:2">
      <c r="A159" s="160"/>
      <c r="B159" s="161"/>
    </row>
  </sheetData>
  <mergeCells count="6">
    <mergeCell ref="A36:B36"/>
    <mergeCell ref="A1:B1"/>
    <mergeCell ref="A2:B2"/>
    <mergeCell ref="A3:B3"/>
    <mergeCell ref="A34:B34"/>
    <mergeCell ref="A35:B35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2023-08-30T08:45:17Z</dcterms:created>
  <dcterms:modified xsi:type="dcterms:W3CDTF">2024-03-19T01:54:51Z</dcterms:modified>
</cp:coreProperties>
</file>